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ＨＰ\201510(最新）\臨床試験部様HP_納品データ_151008\doctor-leadership\data\word\"/>
    </mc:Choice>
  </mc:AlternateContent>
  <bookViews>
    <workbookView xWindow="0" yWindow="0" windowWidth="24000" windowHeight="9510" tabRatio="784" activeTab="1"/>
  </bookViews>
  <sheets>
    <sheet name="様式A" sheetId="2" r:id="rId1"/>
    <sheet name="様式B" sheetId="1" r:id="rId2"/>
    <sheet name="様式C_研究責任医師" sheetId="6" r:id="rId3"/>
    <sheet name="様式C_研究分担医師等" sheetId="7" r:id="rId4"/>
    <sheet name="様式D_研究責任医師" sheetId="8" r:id="rId5"/>
    <sheet name="様式D_研究分担医師等" sheetId="9" r:id="rId6"/>
    <sheet name="様式E" sheetId="10" r:id="rId7"/>
    <sheet name="ver履歴" sheetId="11" r:id="rId8"/>
    <sheet name="使用不可_選択肢" sheetId="3"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calcId="162913"/>
</workbook>
</file>

<file path=xl/calcChain.xml><?xml version="1.0" encoding="utf-8"?>
<calcChain xmlns="http://schemas.openxmlformats.org/spreadsheetml/2006/main">
  <c r="J23" i="1" l="1"/>
  <c r="J19" i="1"/>
  <c r="J15" i="1"/>
  <c r="I15" i="1"/>
  <c r="I8" i="3"/>
  <c r="N39" i="7"/>
  <c r="M39" i="7"/>
  <c r="K37" i="9"/>
  <c r="N35" i="7"/>
  <c r="M35" i="7"/>
  <c r="K35" i="9"/>
  <c r="N177" i="7"/>
  <c r="N154" i="7"/>
  <c r="M154" i="7"/>
  <c r="K117" i="9"/>
  <c r="N131" i="7"/>
  <c r="N108" i="7"/>
  <c r="N85" i="7"/>
  <c r="M85" i="7"/>
  <c r="K69" i="9"/>
  <c r="N62" i="7"/>
  <c r="M62" i="7"/>
  <c r="K53" i="9"/>
  <c r="N173" i="7"/>
  <c r="M173" i="7"/>
  <c r="K131" i="9"/>
  <c r="N150" i="7"/>
  <c r="M150" i="7"/>
  <c r="K115" i="9"/>
  <c r="N127" i="7"/>
  <c r="M127" i="7"/>
  <c r="K99" i="9"/>
  <c r="N104" i="7"/>
  <c r="M104" i="7"/>
  <c r="K83" i="9"/>
  <c r="N81" i="7"/>
  <c r="M81" i="7"/>
  <c r="K67" i="9"/>
  <c r="N58" i="7"/>
  <c r="N51" i="9"/>
  <c r="N171" i="7"/>
  <c r="N148" i="7"/>
  <c r="M148" i="7"/>
  <c r="K113" i="9"/>
  <c r="N125" i="7"/>
  <c r="N102" i="7"/>
  <c r="N81" i="9"/>
  <c r="N79" i="7"/>
  <c r="N56" i="7"/>
  <c r="N33" i="7"/>
  <c r="I23" i="1"/>
  <c r="I16" i="3"/>
  <c r="N144" i="7"/>
  <c r="N111" i="9"/>
  <c r="N142" i="7"/>
  <c r="N110" i="9"/>
  <c r="N167" i="7"/>
  <c r="N127" i="9"/>
  <c r="N165" i="7"/>
  <c r="N121" i="7"/>
  <c r="N95" i="9"/>
  <c r="N119" i="7"/>
  <c r="N98" i="7"/>
  <c r="N79" i="9"/>
  <c r="N96" i="7"/>
  <c r="N75" i="7"/>
  <c r="N73" i="7"/>
  <c r="N52" i="7"/>
  <c r="M52" i="7"/>
  <c r="K47" i="9"/>
  <c r="N50" i="7"/>
  <c r="N46" i="9"/>
  <c r="N29" i="7"/>
  <c r="N31" i="9"/>
  <c r="N27" i="7"/>
  <c r="M27" i="7"/>
  <c r="K30" i="9"/>
  <c r="A15" i="1"/>
  <c r="J135" i="8"/>
  <c r="H135" i="8"/>
  <c r="J119" i="8"/>
  <c r="H119" i="8"/>
  <c r="J103" i="8"/>
  <c r="H103" i="8"/>
  <c r="J87" i="8"/>
  <c r="H87" i="8"/>
  <c r="J71" i="8"/>
  <c r="H71" i="8"/>
  <c r="J55" i="8"/>
  <c r="H55" i="8"/>
  <c r="J39" i="8"/>
  <c r="H39" i="8"/>
  <c r="J143" i="8"/>
  <c r="H143" i="8"/>
  <c r="J142" i="8"/>
  <c r="H142" i="8"/>
  <c r="J127" i="8"/>
  <c r="H127" i="8"/>
  <c r="J126" i="8"/>
  <c r="H126" i="8"/>
  <c r="J111" i="8"/>
  <c r="H111" i="8"/>
  <c r="J110" i="8"/>
  <c r="H110" i="8"/>
  <c r="J95" i="8"/>
  <c r="H95" i="8"/>
  <c r="J94" i="8"/>
  <c r="H94" i="8"/>
  <c r="J79" i="8"/>
  <c r="H79" i="8"/>
  <c r="J78" i="8"/>
  <c r="H78" i="8"/>
  <c r="J63" i="8"/>
  <c r="H63" i="8"/>
  <c r="J62" i="8"/>
  <c r="H62" i="8"/>
  <c r="J47" i="8"/>
  <c r="H47" i="8"/>
  <c r="J46" i="8"/>
  <c r="H46" i="8"/>
  <c r="J134" i="9"/>
  <c r="H134" i="9"/>
  <c r="J133" i="9"/>
  <c r="H133" i="9"/>
  <c r="J118" i="9"/>
  <c r="H118" i="9"/>
  <c r="J117" i="9"/>
  <c r="H117" i="9"/>
  <c r="J102" i="9"/>
  <c r="H102" i="9"/>
  <c r="J101" i="9"/>
  <c r="H101" i="9"/>
  <c r="J86" i="9"/>
  <c r="H86" i="9"/>
  <c r="J85" i="9"/>
  <c r="H85" i="9"/>
  <c r="J70" i="9"/>
  <c r="H70" i="9"/>
  <c r="J69" i="9"/>
  <c r="H69" i="9"/>
  <c r="J54" i="9"/>
  <c r="H54" i="9"/>
  <c r="J53" i="9"/>
  <c r="H53" i="9"/>
  <c r="J38" i="9"/>
  <c r="H38" i="9"/>
  <c r="J37" i="9"/>
  <c r="H37" i="9"/>
  <c r="J126" i="9"/>
  <c r="H126" i="9"/>
  <c r="J110" i="9"/>
  <c r="H110" i="9"/>
  <c r="J94" i="9"/>
  <c r="H94" i="9"/>
  <c r="J78" i="9"/>
  <c r="H78" i="9"/>
  <c r="J62" i="9"/>
  <c r="H62" i="9"/>
  <c r="J46" i="9"/>
  <c r="H46" i="9"/>
  <c r="J30" i="9"/>
  <c r="H30" i="9"/>
  <c r="J132" i="9"/>
  <c r="H132" i="9"/>
  <c r="J131" i="9"/>
  <c r="H131" i="9"/>
  <c r="J116" i="9"/>
  <c r="H116" i="9"/>
  <c r="J115" i="9"/>
  <c r="H115" i="9"/>
  <c r="J100" i="9"/>
  <c r="H100" i="9"/>
  <c r="J99" i="9"/>
  <c r="H99" i="9"/>
  <c r="J84" i="9"/>
  <c r="H84" i="9"/>
  <c r="J83" i="9"/>
  <c r="H83" i="9"/>
  <c r="J68" i="9"/>
  <c r="H68" i="9"/>
  <c r="J67" i="9"/>
  <c r="H67" i="9"/>
  <c r="J52" i="9"/>
  <c r="H52" i="9"/>
  <c r="J51" i="9"/>
  <c r="H51" i="9"/>
  <c r="J36" i="9"/>
  <c r="H36" i="9"/>
  <c r="J35" i="9"/>
  <c r="H35" i="9"/>
  <c r="H44" i="8"/>
  <c r="J141" i="8"/>
  <c r="H141" i="8"/>
  <c r="J140" i="8"/>
  <c r="H140" i="8"/>
  <c r="J125" i="8"/>
  <c r="H125" i="8"/>
  <c r="J124" i="8"/>
  <c r="H124" i="8"/>
  <c r="J109" i="8"/>
  <c r="H109" i="8"/>
  <c r="J108" i="8"/>
  <c r="H108" i="8"/>
  <c r="J93" i="8"/>
  <c r="H93" i="8"/>
  <c r="J92" i="8"/>
  <c r="H92" i="8"/>
  <c r="J77" i="8"/>
  <c r="H77" i="8"/>
  <c r="J76" i="8"/>
  <c r="H76" i="8"/>
  <c r="J61" i="8"/>
  <c r="H61" i="8"/>
  <c r="J60" i="8"/>
  <c r="H60" i="8"/>
  <c r="J45" i="8"/>
  <c r="H45" i="8"/>
  <c r="J44" i="8"/>
  <c r="J128" i="9"/>
  <c r="H128" i="9"/>
  <c r="J127" i="9"/>
  <c r="H127" i="9"/>
  <c r="J112" i="9"/>
  <c r="H112" i="9"/>
  <c r="J111" i="9"/>
  <c r="H111" i="9"/>
  <c r="J79" i="9"/>
  <c r="H79" i="9"/>
  <c r="J96" i="9"/>
  <c r="H96" i="9"/>
  <c r="J95" i="9"/>
  <c r="H95" i="9"/>
  <c r="J80" i="9"/>
  <c r="H80" i="9"/>
  <c r="J64" i="9"/>
  <c r="H64" i="9"/>
  <c r="J63" i="9"/>
  <c r="H63" i="9"/>
  <c r="J48" i="9"/>
  <c r="H48" i="9"/>
  <c r="J47" i="9"/>
  <c r="H47" i="9"/>
  <c r="I77" i="9"/>
  <c r="L77" i="9"/>
  <c r="M77" i="9"/>
  <c r="I93" i="9"/>
  <c r="L93" i="9"/>
  <c r="M93" i="9"/>
  <c r="I109" i="9"/>
  <c r="L109" i="9"/>
  <c r="M109" i="9"/>
  <c r="I125" i="9"/>
  <c r="L125" i="9"/>
  <c r="M125" i="9"/>
  <c r="J32" i="9"/>
  <c r="H32" i="9"/>
  <c r="J31" i="9"/>
  <c r="H31" i="9"/>
  <c r="J137" i="8"/>
  <c r="H137" i="8"/>
  <c r="J136" i="8"/>
  <c r="H136" i="8"/>
  <c r="J121" i="8"/>
  <c r="H121" i="8"/>
  <c r="J120" i="8"/>
  <c r="H120" i="8"/>
  <c r="J105" i="8"/>
  <c r="H105" i="8"/>
  <c r="J104" i="8"/>
  <c r="H104" i="8"/>
  <c r="J89" i="8"/>
  <c r="H89" i="8"/>
  <c r="J88" i="8"/>
  <c r="H88" i="8"/>
  <c r="J73" i="8"/>
  <c r="H73" i="8"/>
  <c r="J72" i="8"/>
  <c r="H72" i="8"/>
  <c r="J57" i="8"/>
  <c r="H57" i="8"/>
  <c r="J56" i="8"/>
  <c r="H56" i="8"/>
  <c r="J40" i="8"/>
  <c r="J41" i="8"/>
  <c r="H41" i="8"/>
  <c r="H40" i="8"/>
  <c r="C14" i="8"/>
  <c r="A8" i="10"/>
  <c r="J34" i="1"/>
  <c r="I34" i="1"/>
  <c r="I27" i="3"/>
  <c r="J32" i="1"/>
  <c r="I32" i="1"/>
  <c r="I25" i="3"/>
  <c r="J30" i="1"/>
  <c r="I30" i="1"/>
  <c r="I23" i="3"/>
  <c r="B8" i="10"/>
  <c r="I8" i="10"/>
  <c r="E15" i="10"/>
  <c r="E14" i="10"/>
  <c r="E13" i="10"/>
  <c r="E12" i="10"/>
  <c r="E11" i="10"/>
  <c r="E10" i="10"/>
  <c r="E9" i="10"/>
  <c r="E8" i="10"/>
  <c r="D15" i="10"/>
  <c r="D14" i="10"/>
  <c r="D13" i="10"/>
  <c r="D12" i="10"/>
  <c r="D11" i="10"/>
  <c r="D10" i="10"/>
  <c r="D9" i="10"/>
  <c r="D8" i="10"/>
  <c r="B15" i="10"/>
  <c r="A15" i="10"/>
  <c r="B14" i="10"/>
  <c r="A14" i="10"/>
  <c r="B13" i="10"/>
  <c r="A13" i="10"/>
  <c r="B12" i="10"/>
  <c r="A12" i="10"/>
  <c r="B11" i="10"/>
  <c r="A11" i="10"/>
  <c r="B10" i="10"/>
  <c r="A10" i="10"/>
  <c r="B9" i="10"/>
  <c r="A9" i="10"/>
  <c r="E124" i="10"/>
  <c r="E123" i="10"/>
  <c r="E122" i="10"/>
  <c r="E121" i="10"/>
  <c r="E120" i="10"/>
  <c r="E119" i="10"/>
  <c r="E118" i="10"/>
  <c r="E117" i="10"/>
  <c r="E112" i="10"/>
  <c r="E111" i="10"/>
  <c r="E110" i="10"/>
  <c r="E109" i="10"/>
  <c r="E108" i="10"/>
  <c r="E107" i="10"/>
  <c r="E106" i="10"/>
  <c r="E105" i="10"/>
  <c r="E100" i="10"/>
  <c r="E99" i="10"/>
  <c r="E98" i="10"/>
  <c r="E97" i="10"/>
  <c r="E96" i="10"/>
  <c r="E95" i="10"/>
  <c r="E94" i="10"/>
  <c r="E93" i="10"/>
  <c r="E88" i="10"/>
  <c r="E87" i="10"/>
  <c r="E86" i="10"/>
  <c r="E85" i="10"/>
  <c r="E84" i="10"/>
  <c r="E83" i="10"/>
  <c r="E82" i="10"/>
  <c r="E81" i="10"/>
  <c r="E76" i="10"/>
  <c r="E75" i="10"/>
  <c r="E74" i="10"/>
  <c r="E73" i="10"/>
  <c r="E72" i="10"/>
  <c r="E71" i="10"/>
  <c r="E70" i="10"/>
  <c r="E69" i="10"/>
  <c r="F21" i="8"/>
  <c r="F20" i="8"/>
  <c r="F19" i="8"/>
  <c r="F18" i="8"/>
  <c r="F17" i="8"/>
  <c r="F16" i="8"/>
  <c r="F15" i="8"/>
  <c r="I15" i="8"/>
  <c r="I16" i="8"/>
  <c r="I17" i="8"/>
  <c r="I18" i="8"/>
  <c r="I19" i="8"/>
  <c r="I20" i="8"/>
  <c r="I21" i="8"/>
  <c r="I14" i="8"/>
  <c r="F14" i="8"/>
  <c r="N179" i="7"/>
  <c r="N175" i="7"/>
  <c r="N131" i="9"/>
  <c r="N156" i="7"/>
  <c r="N118" i="9"/>
  <c r="N152" i="7"/>
  <c r="N133" i="7"/>
  <c r="N129" i="7"/>
  <c r="N100" i="9"/>
  <c r="N110" i="7"/>
  <c r="N86" i="9"/>
  <c r="N106" i="7"/>
  <c r="M106" i="7"/>
  <c r="K84" i="9"/>
  <c r="N87" i="7"/>
  <c r="M87" i="7"/>
  <c r="K70" i="9"/>
  <c r="N83" i="7"/>
  <c r="N64" i="7"/>
  <c r="N54" i="9"/>
  <c r="N60" i="7"/>
  <c r="N186" i="6"/>
  <c r="N143" i="8"/>
  <c r="N184" i="6"/>
  <c r="N163" i="6"/>
  <c r="M163" i="6"/>
  <c r="K127" i="8"/>
  <c r="N161" i="6"/>
  <c r="N140" i="6"/>
  <c r="N111" i="8"/>
  <c r="N138" i="6"/>
  <c r="N110" i="8"/>
  <c r="N117" i="6"/>
  <c r="N115" i="6"/>
  <c r="N94" i="8"/>
  <c r="N94" i="6"/>
  <c r="M94" i="6"/>
  <c r="K79" i="8"/>
  <c r="N92" i="6"/>
  <c r="N71" i="6"/>
  <c r="N69" i="6"/>
  <c r="N48" i="6"/>
  <c r="M48" i="6"/>
  <c r="K47" i="8"/>
  <c r="N46" i="6"/>
  <c r="N182" i="6"/>
  <c r="N159" i="6"/>
  <c r="N136" i="6"/>
  <c r="N109" i="8"/>
  <c r="N113" i="6"/>
  <c r="M113" i="6"/>
  <c r="K93" i="8"/>
  <c r="N90" i="6"/>
  <c r="M90" i="6"/>
  <c r="K77" i="8"/>
  <c r="N67" i="6"/>
  <c r="N61" i="8"/>
  <c r="N44" i="6"/>
  <c r="N45" i="8"/>
  <c r="N180" i="6"/>
  <c r="M180" i="6"/>
  <c r="K140" i="8"/>
  <c r="N157" i="6"/>
  <c r="N134" i="6"/>
  <c r="N111" i="6"/>
  <c r="M111" i="6"/>
  <c r="N88" i="6"/>
  <c r="M88" i="6"/>
  <c r="K76" i="8"/>
  <c r="N65" i="6"/>
  <c r="N42" i="6"/>
  <c r="N178" i="6"/>
  <c r="N174" i="6"/>
  <c r="N136" i="8"/>
  <c r="N155" i="6"/>
  <c r="N151" i="6"/>
  <c r="N132" i="6"/>
  <c r="N128" i="6"/>
  <c r="N104" i="8"/>
  <c r="N109" i="6"/>
  <c r="N90" i="8"/>
  <c r="N105" i="6"/>
  <c r="N86" i="6"/>
  <c r="N74" i="8"/>
  <c r="N82" i="6"/>
  <c r="N63" i="6"/>
  <c r="N59" i="6"/>
  <c r="N40" i="6"/>
  <c r="M40" i="6"/>
  <c r="K42" i="8"/>
  <c r="N36" i="6"/>
  <c r="N172" i="6"/>
  <c r="N135" i="8"/>
  <c r="N149" i="6"/>
  <c r="N119" i="8"/>
  <c r="N126" i="6"/>
  <c r="M126" i="6"/>
  <c r="N103" i="6"/>
  <c r="N80" i="6"/>
  <c r="N57" i="6"/>
  <c r="N34" i="6"/>
  <c r="N39" i="8"/>
  <c r="J40" i="1"/>
  <c r="I40" i="1"/>
  <c r="I33" i="3"/>
  <c r="J36" i="1"/>
  <c r="I36" i="1"/>
  <c r="I29" i="3"/>
  <c r="J38" i="1"/>
  <c r="I38" i="1"/>
  <c r="I31" i="3"/>
  <c r="I19" i="1"/>
  <c r="I12" i="3"/>
  <c r="A23" i="3"/>
  <c r="C78" i="10"/>
  <c r="A24" i="3"/>
  <c r="C90" i="10"/>
  <c r="A25" i="3"/>
  <c r="C102" i="10"/>
  <c r="A26" i="3"/>
  <c r="C114" i="10"/>
  <c r="A22" i="3"/>
  <c r="C66" i="10"/>
  <c r="F33" i="3"/>
  <c r="G34" i="3"/>
  <c r="F31" i="3"/>
  <c r="G32" i="3"/>
  <c r="F29" i="3"/>
  <c r="G29" i="3"/>
  <c r="F27" i="3"/>
  <c r="F25" i="3"/>
  <c r="F23" i="3"/>
  <c r="F22" i="3"/>
  <c r="F21" i="3"/>
  <c r="F20" i="3"/>
  <c r="F16" i="3"/>
  <c r="G16" i="3"/>
  <c r="F12" i="3"/>
  <c r="F8" i="3"/>
  <c r="F7" i="3"/>
  <c r="F6" i="3"/>
  <c r="F5" i="3"/>
  <c r="F4" i="3"/>
  <c r="F3" i="3"/>
  <c r="I34" i="3"/>
  <c r="H34" i="3"/>
  <c r="H33" i="3"/>
  <c r="I32" i="3"/>
  <c r="H32" i="3"/>
  <c r="H31" i="3"/>
  <c r="I30" i="3"/>
  <c r="H30" i="3"/>
  <c r="H29" i="3"/>
  <c r="I28" i="3"/>
  <c r="H28" i="3"/>
  <c r="H27" i="3"/>
  <c r="I26" i="3"/>
  <c r="H26" i="3"/>
  <c r="H25" i="3"/>
  <c r="I24" i="3"/>
  <c r="H24" i="3"/>
  <c r="H23" i="3"/>
  <c r="H22" i="3"/>
  <c r="G22" i="3"/>
  <c r="H21" i="3"/>
  <c r="G21" i="3"/>
  <c r="H20" i="3"/>
  <c r="G20" i="3"/>
  <c r="I19" i="3"/>
  <c r="H19" i="3"/>
  <c r="I18" i="3"/>
  <c r="H18" i="3"/>
  <c r="I17" i="3"/>
  <c r="H17" i="3"/>
  <c r="H16" i="3"/>
  <c r="I15" i="3"/>
  <c r="H15" i="3"/>
  <c r="I14" i="3"/>
  <c r="H14" i="3"/>
  <c r="I13" i="3"/>
  <c r="H13" i="3"/>
  <c r="H12" i="3"/>
  <c r="H9" i="3"/>
  <c r="I9" i="3"/>
  <c r="H10" i="3"/>
  <c r="I10" i="3"/>
  <c r="H11" i="3"/>
  <c r="I11" i="3"/>
  <c r="H8" i="3"/>
  <c r="I7" i="3"/>
  <c r="H7" i="3"/>
  <c r="G7" i="3"/>
  <c r="I6" i="3"/>
  <c r="H6" i="3"/>
  <c r="G6" i="3"/>
  <c r="I5" i="3"/>
  <c r="H5" i="3"/>
  <c r="G5" i="3"/>
  <c r="I4" i="3"/>
  <c r="H4" i="3"/>
  <c r="G4" i="3"/>
  <c r="I3" i="3"/>
  <c r="H3" i="3"/>
  <c r="G3" i="3"/>
  <c r="I134" i="9"/>
  <c r="G134" i="9"/>
  <c r="I133" i="9"/>
  <c r="G133" i="9"/>
  <c r="I132" i="9"/>
  <c r="G132" i="9"/>
  <c r="I131" i="9"/>
  <c r="G131" i="9"/>
  <c r="I130" i="9"/>
  <c r="G130" i="9"/>
  <c r="I129" i="9"/>
  <c r="G129" i="9"/>
  <c r="I128" i="9"/>
  <c r="G128" i="9"/>
  <c r="I127" i="9"/>
  <c r="G127" i="9"/>
  <c r="I126" i="9"/>
  <c r="G126" i="9"/>
  <c r="G125" i="9"/>
  <c r="I118" i="9"/>
  <c r="G118" i="9"/>
  <c r="I117" i="9"/>
  <c r="G117" i="9"/>
  <c r="I116" i="9"/>
  <c r="G116" i="9"/>
  <c r="I115" i="9"/>
  <c r="G115" i="9"/>
  <c r="I114" i="9"/>
  <c r="G114" i="9"/>
  <c r="I113" i="9"/>
  <c r="G113" i="9"/>
  <c r="I112" i="9"/>
  <c r="G112" i="9"/>
  <c r="I111" i="9"/>
  <c r="G111" i="9"/>
  <c r="I110" i="9"/>
  <c r="G110" i="9"/>
  <c r="G109" i="9"/>
  <c r="M134" i="9"/>
  <c r="L134" i="9"/>
  <c r="M133" i="9"/>
  <c r="L133" i="9"/>
  <c r="M132" i="9"/>
  <c r="L132" i="9"/>
  <c r="M131" i="9"/>
  <c r="L131" i="9"/>
  <c r="M130" i="9"/>
  <c r="L130" i="9"/>
  <c r="M129" i="9"/>
  <c r="L129" i="9"/>
  <c r="M128" i="9"/>
  <c r="L128" i="9"/>
  <c r="M127" i="9"/>
  <c r="L127" i="9"/>
  <c r="M126" i="9"/>
  <c r="L126" i="9"/>
  <c r="M118" i="9"/>
  <c r="L118" i="9"/>
  <c r="M117" i="9"/>
  <c r="L117" i="9"/>
  <c r="M116" i="9"/>
  <c r="L116" i="9"/>
  <c r="M115" i="9"/>
  <c r="L115" i="9"/>
  <c r="M114" i="9"/>
  <c r="L114" i="9"/>
  <c r="M113" i="9"/>
  <c r="L113" i="9"/>
  <c r="M112" i="9"/>
  <c r="L112" i="9"/>
  <c r="M111" i="9"/>
  <c r="L111" i="9"/>
  <c r="M110" i="9"/>
  <c r="L110" i="9"/>
  <c r="I102" i="9"/>
  <c r="G102" i="9"/>
  <c r="I101" i="9"/>
  <c r="G101" i="9"/>
  <c r="I100" i="9"/>
  <c r="G100" i="9"/>
  <c r="I99" i="9"/>
  <c r="G99" i="9"/>
  <c r="I98" i="9"/>
  <c r="G98" i="9"/>
  <c r="I97" i="9"/>
  <c r="G97" i="9"/>
  <c r="I96" i="9"/>
  <c r="G96" i="9"/>
  <c r="I95" i="9"/>
  <c r="G95" i="9"/>
  <c r="I94" i="9"/>
  <c r="G94" i="9"/>
  <c r="G93" i="9"/>
  <c r="I86" i="9"/>
  <c r="G86" i="9"/>
  <c r="I85" i="9"/>
  <c r="G85" i="9"/>
  <c r="I84" i="9"/>
  <c r="G84" i="9"/>
  <c r="I83" i="9"/>
  <c r="G83" i="9"/>
  <c r="I82" i="9"/>
  <c r="G82" i="9"/>
  <c r="I81" i="9"/>
  <c r="G81" i="9"/>
  <c r="I80" i="9"/>
  <c r="G80" i="9"/>
  <c r="I79" i="9"/>
  <c r="G79" i="9"/>
  <c r="I78" i="9"/>
  <c r="G78" i="9"/>
  <c r="G77" i="9"/>
  <c r="M102" i="9"/>
  <c r="L102" i="9"/>
  <c r="M101" i="9"/>
  <c r="L101" i="9"/>
  <c r="M100" i="9"/>
  <c r="L100" i="9"/>
  <c r="M99" i="9"/>
  <c r="L99" i="9"/>
  <c r="M98" i="9"/>
  <c r="L98" i="9"/>
  <c r="M97" i="9"/>
  <c r="L97" i="9"/>
  <c r="M96" i="9"/>
  <c r="L96" i="9"/>
  <c r="M95" i="9"/>
  <c r="L95" i="9"/>
  <c r="M94" i="9"/>
  <c r="L94" i="9"/>
  <c r="M86" i="9"/>
  <c r="L86" i="9"/>
  <c r="M85" i="9"/>
  <c r="L85" i="9"/>
  <c r="M84" i="9"/>
  <c r="L84" i="9"/>
  <c r="M83" i="9"/>
  <c r="L83" i="9"/>
  <c r="M82" i="9"/>
  <c r="L82" i="9"/>
  <c r="M81" i="9"/>
  <c r="L81" i="9"/>
  <c r="M80" i="9"/>
  <c r="L80" i="9"/>
  <c r="M79" i="9"/>
  <c r="L79" i="9"/>
  <c r="M78" i="9"/>
  <c r="L78" i="9"/>
  <c r="I70" i="9"/>
  <c r="G70" i="9"/>
  <c r="I69" i="9"/>
  <c r="G69" i="9"/>
  <c r="I68" i="9"/>
  <c r="G68" i="9"/>
  <c r="I67" i="9"/>
  <c r="G67" i="9"/>
  <c r="I66" i="9"/>
  <c r="G66" i="9"/>
  <c r="I65" i="9"/>
  <c r="G65" i="9"/>
  <c r="I64" i="9"/>
  <c r="G64" i="9"/>
  <c r="I63" i="9"/>
  <c r="G63" i="9"/>
  <c r="I62" i="9"/>
  <c r="G62" i="9"/>
  <c r="I61" i="9"/>
  <c r="G61" i="9"/>
  <c r="M70" i="9"/>
  <c r="L70" i="9"/>
  <c r="M69" i="9"/>
  <c r="L69" i="9"/>
  <c r="M68" i="9"/>
  <c r="L68" i="9"/>
  <c r="M67" i="9"/>
  <c r="L67" i="9"/>
  <c r="M66" i="9"/>
  <c r="L66" i="9"/>
  <c r="M65" i="9"/>
  <c r="L65" i="9"/>
  <c r="M64" i="9"/>
  <c r="L64" i="9"/>
  <c r="M63" i="9"/>
  <c r="L63" i="9"/>
  <c r="M62" i="9"/>
  <c r="L62" i="9"/>
  <c r="M61" i="9"/>
  <c r="L61" i="9"/>
  <c r="I54" i="9"/>
  <c r="G54" i="9"/>
  <c r="I53" i="9"/>
  <c r="G53" i="9"/>
  <c r="I52" i="9"/>
  <c r="G52" i="9"/>
  <c r="I51" i="9"/>
  <c r="G51" i="9"/>
  <c r="I50" i="9"/>
  <c r="G50" i="9"/>
  <c r="I49" i="9"/>
  <c r="G49" i="9"/>
  <c r="I48" i="9"/>
  <c r="G48" i="9"/>
  <c r="I47" i="9"/>
  <c r="G47" i="9"/>
  <c r="I46" i="9"/>
  <c r="G46" i="9"/>
  <c r="I45" i="9"/>
  <c r="G45" i="9"/>
  <c r="M54" i="9"/>
  <c r="L54" i="9"/>
  <c r="M53" i="9"/>
  <c r="L53" i="9"/>
  <c r="M52" i="9"/>
  <c r="L52" i="9"/>
  <c r="M51" i="9"/>
  <c r="L51" i="9"/>
  <c r="M50" i="9"/>
  <c r="L50" i="9"/>
  <c r="M49" i="9"/>
  <c r="L49" i="9"/>
  <c r="M48" i="9"/>
  <c r="L48" i="9"/>
  <c r="M47" i="9"/>
  <c r="L47" i="9"/>
  <c r="M46" i="9"/>
  <c r="L46" i="9"/>
  <c r="M45" i="9"/>
  <c r="L45" i="9"/>
  <c r="I38" i="9"/>
  <c r="G38" i="9"/>
  <c r="I37" i="9"/>
  <c r="G37" i="9"/>
  <c r="I36" i="9"/>
  <c r="G36" i="9"/>
  <c r="I35" i="9"/>
  <c r="G35" i="9"/>
  <c r="I34" i="9"/>
  <c r="G34" i="9"/>
  <c r="I33" i="9"/>
  <c r="G33" i="9"/>
  <c r="I32" i="9"/>
  <c r="G32" i="9"/>
  <c r="I31" i="9"/>
  <c r="G31" i="9"/>
  <c r="I30" i="9"/>
  <c r="G30" i="9"/>
  <c r="I29" i="9"/>
  <c r="G29" i="9"/>
  <c r="D11" i="9"/>
  <c r="D10" i="9"/>
  <c r="D9" i="9"/>
  <c r="M38" i="9"/>
  <c r="L38" i="9"/>
  <c r="M37" i="9"/>
  <c r="L37" i="9"/>
  <c r="M36" i="9"/>
  <c r="L36" i="9"/>
  <c r="M35" i="9"/>
  <c r="L35" i="9"/>
  <c r="M34" i="9"/>
  <c r="L34" i="9"/>
  <c r="M33" i="9"/>
  <c r="L33" i="9"/>
  <c r="M32" i="9"/>
  <c r="L32" i="9"/>
  <c r="M31" i="9"/>
  <c r="L31" i="9"/>
  <c r="M30" i="9"/>
  <c r="L30" i="9"/>
  <c r="M29" i="9"/>
  <c r="L29" i="9"/>
  <c r="L21" i="9"/>
  <c r="G21" i="9"/>
  <c r="G120" i="9"/>
  <c r="L20" i="9"/>
  <c r="G20" i="9"/>
  <c r="G104" i="9"/>
  <c r="D7" i="9"/>
  <c r="D5" i="9"/>
  <c r="I143" i="8"/>
  <c r="G143" i="8"/>
  <c r="I142" i="8"/>
  <c r="G142" i="8"/>
  <c r="I141" i="8"/>
  <c r="G141" i="8"/>
  <c r="I140" i="8"/>
  <c r="G140" i="8"/>
  <c r="I139" i="8"/>
  <c r="G139" i="8"/>
  <c r="I138" i="8"/>
  <c r="G138" i="8"/>
  <c r="I137" i="8"/>
  <c r="G137" i="8"/>
  <c r="I136" i="8"/>
  <c r="G136" i="8"/>
  <c r="I135" i="8"/>
  <c r="G135" i="8"/>
  <c r="I134" i="8"/>
  <c r="G134" i="8"/>
  <c r="I127" i="8"/>
  <c r="G127" i="8"/>
  <c r="I126" i="8"/>
  <c r="G126" i="8"/>
  <c r="I125" i="8"/>
  <c r="G125" i="8"/>
  <c r="I124" i="8"/>
  <c r="G124" i="8"/>
  <c r="I123" i="8"/>
  <c r="G123" i="8"/>
  <c r="I122" i="8"/>
  <c r="G122" i="8"/>
  <c r="I121" i="8"/>
  <c r="G121" i="8"/>
  <c r="I120" i="8"/>
  <c r="G120" i="8"/>
  <c r="I119" i="8"/>
  <c r="G119" i="8"/>
  <c r="I118" i="8"/>
  <c r="G118" i="8"/>
  <c r="M143" i="8"/>
  <c r="L143" i="8"/>
  <c r="M142" i="8"/>
  <c r="L142" i="8"/>
  <c r="M141" i="8"/>
  <c r="L141" i="8"/>
  <c r="M140" i="8"/>
  <c r="L140" i="8"/>
  <c r="M139" i="8"/>
  <c r="L139" i="8"/>
  <c r="M138" i="8"/>
  <c r="L138" i="8"/>
  <c r="M137" i="8"/>
  <c r="L137" i="8"/>
  <c r="M136" i="8"/>
  <c r="L136" i="8"/>
  <c r="M135" i="8"/>
  <c r="L135" i="8"/>
  <c r="M134" i="8"/>
  <c r="L134" i="8"/>
  <c r="M127" i="8"/>
  <c r="L127" i="8"/>
  <c r="M126" i="8"/>
  <c r="L126" i="8"/>
  <c r="M125" i="8"/>
  <c r="L125" i="8"/>
  <c r="M124" i="8"/>
  <c r="L124" i="8"/>
  <c r="M123" i="8"/>
  <c r="L123" i="8"/>
  <c r="M122" i="8"/>
  <c r="L122" i="8"/>
  <c r="M121" i="8"/>
  <c r="L121" i="8"/>
  <c r="M120" i="8"/>
  <c r="L120" i="8"/>
  <c r="M119" i="8"/>
  <c r="L119" i="8"/>
  <c r="M118" i="8"/>
  <c r="L118" i="8"/>
  <c r="I111" i="8"/>
  <c r="G111" i="8"/>
  <c r="I110" i="8"/>
  <c r="G110" i="8"/>
  <c r="I109" i="8"/>
  <c r="G109" i="8"/>
  <c r="I108" i="8"/>
  <c r="G108" i="8"/>
  <c r="I107" i="8"/>
  <c r="G107" i="8"/>
  <c r="I106" i="8"/>
  <c r="G106" i="8"/>
  <c r="I105" i="8"/>
  <c r="G105" i="8"/>
  <c r="I104" i="8"/>
  <c r="G104" i="8"/>
  <c r="I103" i="8"/>
  <c r="G103" i="8"/>
  <c r="I102" i="8"/>
  <c r="G102" i="8"/>
  <c r="I95" i="8"/>
  <c r="G95" i="8"/>
  <c r="I94" i="8"/>
  <c r="G94" i="8"/>
  <c r="I93" i="8"/>
  <c r="G93" i="8"/>
  <c r="I92" i="8"/>
  <c r="G92" i="8"/>
  <c r="I91" i="8"/>
  <c r="G91" i="8"/>
  <c r="I90" i="8"/>
  <c r="G90" i="8"/>
  <c r="I89" i="8"/>
  <c r="G89" i="8"/>
  <c r="I88" i="8"/>
  <c r="G88" i="8"/>
  <c r="I87" i="8"/>
  <c r="G87" i="8"/>
  <c r="I86" i="8"/>
  <c r="G86" i="8"/>
  <c r="M111" i="8"/>
  <c r="L111" i="8"/>
  <c r="M110" i="8"/>
  <c r="L110" i="8"/>
  <c r="M109" i="8"/>
  <c r="L109" i="8"/>
  <c r="M108" i="8"/>
  <c r="L108" i="8"/>
  <c r="M107" i="8"/>
  <c r="L107" i="8"/>
  <c r="M106" i="8"/>
  <c r="L106" i="8"/>
  <c r="M105" i="8"/>
  <c r="L105" i="8"/>
  <c r="M104" i="8"/>
  <c r="L104" i="8"/>
  <c r="M103" i="8"/>
  <c r="L103" i="8"/>
  <c r="M102" i="8"/>
  <c r="L102" i="8"/>
  <c r="M95" i="8"/>
  <c r="L95" i="8"/>
  <c r="M94" i="8"/>
  <c r="L94" i="8"/>
  <c r="M93" i="8"/>
  <c r="L93" i="8"/>
  <c r="M92" i="8"/>
  <c r="L92" i="8"/>
  <c r="M91" i="8"/>
  <c r="L91" i="8"/>
  <c r="M90" i="8"/>
  <c r="L90" i="8"/>
  <c r="M89" i="8"/>
  <c r="L89" i="8"/>
  <c r="M88" i="8"/>
  <c r="L88" i="8"/>
  <c r="M87" i="8"/>
  <c r="L87" i="8"/>
  <c r="M86" i="8"/>
  <c r="L86" i="8"/>
  <c r="I79" i="8"/>
  <c r="G79" i="8"/>
  <c r="I78" i="8"/>
  <c r="G78" i="8"/>
  <c r="I77" i="8"/>
  <c r="G77" i="8"/>
  <c r="I76" i="8"/>
  <c r="G76" i="8"/>
  <c r="I75" i="8"/>
  <c r="G75" i="8"/>
  <c r="I74" i="8"/>
  <c r="G74" i="8"/>
  <c r="I73" i="8"/>
  <c r="G73" i="8"/>
  <c r="I72" i="8"/>
  <c r="G72" i="8"/>
  <c r="I71" i="8"/>
  <c r="G71" i="8"/>
  <c r="I70" i="8"/>
  <c r="G70" i="8"/>
  <c r="M79" i="8"/>
  <c r="L79" i="8"/>
  <c r="M78" i="8"/>
  <c r="L78" i="8"/>
  <c r="M77" i="8"/>
  <c r="L77" i="8"/>
  <c r="M76" i="8"/>
  <c r="L76" i="8"/>
  <c r="M75" i="8"/>
  <c r="L75" i="8"/>
  <c r="M74" i="8"/>
  <c r="L74" i="8"/>
  <c r="M73" i="8"/>
  <c r="L73" i="8"/>
  <c r="M72" i="8"/>
  <c r="L72" i="8"/>
  <c r="M71" i="8"/>
  <c r="L71" i="8"/>
  <c r="M70" i="8"/>
  <c r="L70" i="8"/>
  <c r="I63" i="8"/>
  <c r="I62" i="8"/>
  <c r="I61" i="8"/>
  <c r="I60" i="8"/>
  <c r="I59" i="8"/>
  <c r="I58" i="8"/>
  <c r="I57" i="8"/>
  <c r="I56" i="8"/>
  <c r="I55" i="8"/>
  <c r="I54" i="8"/>
  <c r="M63" i="8"/>
  <c r="L63" i="8"/>
  <c r="M62" i="8"/>
  <c r="L62" i="8"/>
  <c r="M61" i="8"/>
  <c r="L61" i="8"/>
  <c r="M60" i="8"/>
  <c r="L60" i="8"/>
  <c r="M59" i="8"/>
  <c r="L59" i="8"/>
  <c r="M58" i="8"/>
  <c r="L58" i="8"/>
  <c r="M57" i="8"/>
  <c r="L57" i="8"/>
  <c r="M56" i="8"/>
  <c r="L56" i="8"/>
  <c r="M55" i="8"/>
  <c r="L55" i="8"/>
  <c r="M54" i="8"/>
  <c r="L54" i="8"/>
  <c r="G63" i="8"/>
  <c r="G62" i="8"/>
  <c r="G61" i="8"/>
  <c r="G60" i="8"/>
  <c r="G59" i="8"/>
  <c r="G58" i="8"/>
  <c r="G57" i="8"/>
  <c r="G56" i="8"/>
  <c r="G55" i="8"/>
  <c r="G54" i="8"/>
  <c r="I43" i="8"/>
  <c r="I42" i="8"/>
  <c r="G43" i="8"/>
  <c r="G42" i="8"/>
  <c r="M47" i="8"/>
  <c r="L47" i="8"/>
  <c r="M46" i="8"/>
  <c r="L46" i="8"/>
  <c r="M45" i="8"/>
  <c r="L45" i="8"/>
  <c r="M44" i="8"/>
  <c r="L44" i="8"/>
  <c r="M43" i="8"/>
  <c r="L43" i="8"/>
  <c r="M42" i="8"/>
  <c r="L42" i="8"/>
  <c r="M41" i="8"/>
  <c r="L41" i="8"/>
  <c r="M40" i="8"/>
  <c r="L40" i="8"/>
  <c r="M39" i="8"/>
  <c r="L39" i="8"/>
  <c r="M38" i="8"/>
  <c r="L38" i="8"/>
  <c r="I47" i="8"/>
  <c r="I46" i="8"/>
  <c r="I45" i="8"/>
  <c r="I44" i="8"/>
  <c r="I41" i="8"/>
  <c r="I40" i="8"/>
  <c r="I39" i="8"/>
  <c r="I38" i="8"/>
  <c r="G47" i="8"/>
  <c r="G46" i="8"/>
  <c r="G45" i="8"/>
  <c r="G44" i="8"/>
  <c r="G41" i="8"/>
  <c r="G40" i="8"/>
  <c r="G39" i="8"/>
  <c r="G38" i="8"/>
  <c r="L29" i="8"/>
  <c r="L30" i="8"/>
  <c r="G29" i="8"/>
  <c r="G113" i="8"/>
  <c r="G30" i="8"/>
  <c r="G129" i="8"/>
  <c r="N12" i="8"/>
  <c r="D21" i="8"/>
  <c r="C21" i="8"/>
  <c r="D20" i="8"/>
  <c r="C20" i="8"/>
  <c r="D19" i="8"/>
  <c r="C19" i="8"/>
  <c r="D18" i="8"/>
  <c r="C18" i="8"/>
  <c r="D17" i="8"/>
  <c r="C17" i="8"/>
  <c r="D16" i="8"/>
  <c r="C16" i="8"/>
  <c r="D15" i="8"/>
  <c r="C15" i="8"/>
  <c r="D14" i="8"/>
  <c r="D10" i="8"/>
  <c r="D9" i="8"/>
  <c r="D7" i="8"/>
  <c r="D11" i="8"/>
  <c r="D5" i="8"/>
  <c r="N172" i="7"/>
  <c r="M172" i="7"/>
  <c r="K130" i="9"/>
  <c r="N170" i="7"/>
  <c r="N169" i="7"/>
  <c r="N164" i="7"/>
  <c r="N125" i="9"/>
  <c r="N117" i="9"/>
  <c r="N149" i="7"/>
  <c r="N147" i="7"/>
  <c r="N146" i="7"/>
  <c r="N112" i="9"/>
  <c r="N141" i="7"/>
  <c r="N126" i="7"/>
  <c r="N98" i="9"/>
  <c r="N124" i="7"/>
  <c r="N123" i="7"/>
  <c r="N118" i="7"/>
  <c r="N84" i="9"/>
  <c r="N103" i="7"/>
  <c r="N82" i="9"/>
  <c r="N101" i="7"/>
  <c r="N100" i="7"/>
  <c r="N95" i="7"/>
  <c r="N70" i="9"/>
  <c r="N69" i="9"/>
  <c r="N80" i="7"/>
  <c r="M80" i="7"/>
  <c r="K66" i="9"/>
  <c r="N78" i="7"/>
  <c r="N77" i="7"/>
  <c r="N72" i="7"/>
  <c r="N53" i="9"/>
  <c r="N57" i="7"/>
  <c r="N50" i="9"/>
  <c r="N55" i="7"/>
  <c r="N54" i="7"/>
  <c r="N48" i="9"/>
  <c r="N49" i="7"/>
  <c r="N45" i="9"/>
  <c r="N41" i="7"/>
  <c r="N37" i="7"/>
  <c r="N34" i="7"/>
  <c r="N34" i="9"/>
  <c r="N31" i="7"/>
  <c r="N32" i="9"/>
  <c r="N32" i="7"/>
  <c r="G159" i="7"/>
  <c r="G136" i="7"/>
  <c r="M126" i="7"/>
  <c r="K98" i="9"/>
  <c r="M110" i="7"/>
  <c r="K86" i="9"/>
  <c r="N26" i="7"/>
  <c r="G16" i="7"/>
  <c r="G15" i="7"/>
  <c r="J15" i="7"/>
  <c r="G14" i="7"/>
  <c r="G13" i="7"/>
  <c r="G12" i="7"/>
  <c r="G21" i="7"/>
  <c r="D7" i="7"/>
  <c r="G166" i="6"/>
  <c r="N179" i="6"/>
  <c r="N176" i="6"/>
  <c r="N171" i="6"/>
  <c r="N134" i="8"/>
  <c r="G143" i="6"/>
  <c r="N127" i="8"/>
  <c r="N156" i="6"/>
  <c r="N153" i="6"/>
  <c r="N121" i="8"/>
  <c r="N120" i="8"/>
  <c r="N148" i="6"/>
  <c r="M136" i="6"/>
  <c r="K109" i="8"/>
  <c r="N133" i="6"/>
  <c r="N107" i="8"/>
  <c r="N130" i="6"/>
  <c r="N103" i="8"/>
  <c r="N125" i="6"/>
  <c r="N102" i="8"/>
  <c r="N95" i="8"/>
  <c r="N110" i="6"/>
  <c r="N107" i="6"/>
  <c r="N87" i="8"/>
  <c r="N102" i="6"/>
  <c r="N87" i="6"/>
  <c r="M87" i="6"/>
  <c r="K75" i="8"/>
  <c r="N84" i="6"/>
  <c r="M84" i="6"/>
  <c r="K73" i="8"/>
  <c r="N79" i="6"/>
  <c r="M79" i="6"/>
  <c r="K70" i="8"/>
  <c r="N64" i="6"/>
  <c r="N59" i="8"/>
  <c r="N61" i="6"/>
  <c r="N56" i="8"/>
  <c r="N56" i="6"/>
  <c r="M56" i="6"/>
  <c r="K54" i="8"/>
  <c r="N41" i="6"/>
  <c r="N38" i="6"/>
  <c r="N33" i="6"/>
  <c r="M33" i="6"/>
  <c r="K38" i="8"/>
  <c r="G23" i="6"/>
  <c r="G22" i="6"/>
  <c r="G21" i="6"/>
  <c r="G20" i="6"/>
  <c r="G25" i="8"/>
  <c r="G49" i="8"/>
  <c r="G19" i="6"/>
  <c r="D5" i="6"/>
  <c r="J29" i="1"/>
  <c r="I29" i="1"/>
  <c r="I22" i="3"/>
  <c r="J28" i="1"/>
  <c r="I28" i="1"/>
  <c r="I21" i="3"/>
  <c r="J27" i="1"/>
  <c r="I27" i="1"/>
  <c r="I20" i="3"/>
  <c r="I6" i="1"/>
  <c r="I5" i="1"/>
  <c r="I4" i="1"/>
  <c r="D3" i="1"/>
  <c r="B4" i="10"/>
  <c r="G31" i="3"/>
  <c r="G30" i="3"/>
  <c r="G19" i="3"/>
  <c r="M174" i="6"/>
  <c r="K136" i="8"/>
  <c r="G18" i="3"/>
  <c r="M59" i="6"/>
  <c r="K56" i="8"/>
  <c r="M133" i="6"/>
  <c r="K107" i="8"/>
  <c r="M156" i="7"/>
  <c r="K118" i="9"/>
  <c r="M86" i="6"/>
  <c r="K74" i="8"/>
  <c r="M151" i="6"/>
  <c r="K120" i="8"/>
  <c r="M125" i="6"/>
  <c r="K102" i="8"/>
  <c r="K103" i="8"/>
  <c r="M153" i="6"/>
  <c r="K121" i="8"/>
  <c r="M117" i="6"/>
  <c r="K95" i="8"/>
  <c r="M103" i="6"/>
  <c r="K87" i="8"/>
  <c r="N140" i="8"/>
  <c r="M186" i="6"/>
  <c r="K143" i="8"/>
  <c r="M172" i="6"/>
  <c r="K135" i="8"/>
  <c r="N75" i="8"/>
  <c r="M103" i="7"/>
  <c r="K82" i="9"/>
  <c r="N93" i="8"/>
  <c r="M115" i="6"/>
  <c r="K94" i="8"/>
  <c r="M109" i="6"/>
  <c r="K90" i="8"/>
  <c r="M64" i="7"/>
  <c r="K54" i="9"/>
  <c r="M67" i="6"/>
  <c r="K61" i="8"/>
  <c r="G27" i="3"/>
  <c r="G28" i="3"/>
  <c r="M49" i="7"/>
  <c r="K45" i="9"/>
  <c r="M102" i="7"/>
  <c r="K81" i="9"/>
  <c r="N126" i="8"/>
  <c r="M161" i="6"/>
  <c r="K126" i="8"/>
  <c r="N70" i="8"/>
  <c r="N96" i="9"/>
  <c r="M123" i="7"/>
  <c r="K96" i="9"/>
  <c r="M132" i="6"/>
  <c r="K106" i="8"/>
  <c r="N106" i="8"/>
  <c r="N68" i="9"/>
  <c r="M83" i="7"/>
  <c r="K68" i="9"/>
  <c r="M118" i="7"/>
  <c r="K93" i="9"/>
  <c r="N93" i="9"/>
  <c r="N108" i="8"/>
  <c r="M134" i="6"/>
  <c r="K108" i="8"/>
  <c r="N62" i="8"/>
  <c r="M69" i="6"/>
  <c r="K62" i="8"/>
  <c r="M171" i="6"/>
  <c r="K134" i="8"/>
  <c r="M129" i="7"/>
  <c r="K100" i="9"/>
  <c r="N130" i="9"/>
  <c r="M34" i="6"/>
  <c r="K39" i="8"/>
  <c r="G17" i="3"/>
  <c r="M64" i="6"/>
  <c r="K59" i="8"/>
  <c r="N73" i="8"/>
  <c r="M77" i="7"/>
  <c r="K64" i="9"/>
  <c r="N64" i="9"/>
  <c r="M169" i="7"/>
  <c r="K128" i="9"/>
  <c r="N128" i="9"/>
  <c r="N77" i="8"/>
  <c r="N86" i="8"/>
  <c r="M102" i="6"/>
  <c r="K86" i="8"/>
  <c r="M130" i="6"/>
  <c r="K105" i="8"/>
  <c r="N105" i="8"/>
  <c r="J12" i="7"/>
  <c r="M63" i="6"/>
  <c r="K58" i="8"/>
  <c r="N58" i="8"/>
  <c r="N47" i="8"/>
  <c r="N78" i="8"/>
  <c r="M92" i="6"/>
  <c r="K78" i="8"/>
  <c r="N139" i="8"/>
  <c r="M179" i="6"/>
  <c r="K139" i="8"/>
  <c r="N113" i="9"/>
  <c r="G23" i="3"/>
  <c r="G24" i="3"/>
  <c r="M57" i="7"/>
  <c r="K50" i="9"/>
  <c r="N55" i="8"/>
  <c r="M57" i="6"/>
  <c r="K55" i="8"/>
  <c r="M149" i="6"/>
  <c r="K119" i="8"/>
  <c r="N42" i="8"/>
  <c r="N122" i="8"/>
  <c r="M155" i="6"/>
  <c r="K122" i="8"/>
  <c r="N142" i="8"/>
  <c r="M184" i="6"/>
  <c r="K142" i="8"/>
  <c r="M98" i="7"/>
  <c r="K79" i="9"/>
  <c r="M142" i="7"/>
  <c r="K110" i="9"/>
  <c r="N37" i="9"/>
  <c r="M121" i="7"/>
  <c r="K95" i="9"/>
  <c r="N47" i="9"/>
  <c r="M144" i="7"/>
  <c r="K111" i="9"/>
  <c r="M29" i="7"/>
  <c r="K31" i="9"/>
  <c r="M167" i="7"/>
  <c r="K127" i="9"/>
  <c r="M58" i="7"/>
  <c r="K51" i="9"/>
  <c r="G74" i="6"/>
  <c r="N67" i="9"/>
  <c r="A19" i="1"/>
  <c r="A23" i="1"/>
  <c r="A27" i="1"/>
  <c r="A28" i="1"/>
  <c r="A29" i="1"/>
  <c r="A30" i="1"/>
  <c r="N83" i="9"/>
  <c r="M31" i="7"/>
  <c r="K32" i="9"/>
  <c r="N30" i="9"/>
  <c r="N99" i="9"/>
  <c r="N35" i="9"/>
  <c r="G14" i="3"/>
  <c r="G33" i="3"/>
  <c r="G90" i="7"/>
  <c r="M44" i="6"/>
  <c r="K45" i="8"/>
  <c r="M140" i="6"/>
  <c r="K111" i="8"/>
  <c r="G8" i="3"/>
  <c r="G28" i="6"/>
  <c r="G15" i="9"/>
  <c r="G24" i="9"/>
  <c r="J19" i="6"/>
  <c r="L15" i="9"/>
  <c r="G24" i="8"/>
  <c r="G33" i="8"/>
  <c r="G97" i="6"/>
  <c r="G27" i="8"/>
  <c r="G81" i="8"/>
  <c r="J22" i="6"/>
  <c r="L18" i="9"/>
  <c r="G18" i="9"/>
  <c r="G72" i="9"/>
  <c r="N43" i="8"/>
  <c r="M41" i="6"/>
  <c r="K43" i="8"/>
  <c r="M128" i="6"/>
  <c r="K104" i="8"/>
  <c r="N63" i="8"/>
  <c r="M71" i="6"/>
  <c r="K63" i="8"/>
  <c r="M50" i="7"/>
  <c r="K46" i="9"/>
  <c r="N61" i="9"/>
  <c r="M72" i="7"/>
  <c r="K61" i="9"/>
  <c r="N92" i="8"/>
  <c r="K92" i="8"/>
  <c r="N46" i="8"/>
  <c r="M46" i="6"/>
  <c r="K46" i="8"/>
  <c r="N102" i="9"/>
  <c r="M133" i="7"/>
  <c r="K102" i="9"/>
  <c r="M75" i="7"/>
  <c r="K63" i="9"/>
  <c r="N63" i="9"/>
  <c r="N38" i="8"/>
  <c r="N38" i="9"/>
  <c r="M41" i="7"/>
  <c r="K38" i="9"/>
  <c r="M36" i="6"/>
  <c r="K40" i="8"/>
  <c r="N40" i="8"/>
  <c r="N72" i="8"/>
  <c r="M82" i="6"/>
  <c r="K72" i="8"/>
  <c r="N79" i="8"/>
  <c r="N49" i="9"/>
  <c r="M56" i="7"/>
  <c r="K49" i="9"/>
  <c r="N118" i="8"/>
  <c r="M148" i="6"/>
  <c r="K118" i="8"/>
  <c r="N123" i="8"/>
  <c r="M156" i="6"/>
  <c r="K123" i="8"/>
  <c r="G44" i="7"/>
  <c r="J13" i="7"/>
  <c r="M34" i="7"/>
  <c r="K34" i="9"/>
  <c r="G12" i="3"/>
  <c r="G13" i="3"/>
  <c r="G15" i="3"/>
  <c r="N125" i="8"/>
  <c r="M159" i="6"/>
  <c r="K125" i="8"/>
  <c r="N85" i="9"/>
  <c r="M108" i="7"/>
  <c r="K85" i="9"/>
  <c r="L27" i="8"/>
  <c r="L24" i="8"/>
  <c r="A32" i="1"/>
  <c r="A34" i="1"/>
  <c r="A36" i="1"/>
  <c r="A38" i="1"/>
  <c r="A40" i="1"/>
  <c r="N60" i="8"/>
  <c r="M65" i="6"/>
  <c r="K60" i="8"/>
  <c r="N132" i="9"/>
  <c r="M175" i="7"/>
  <c r="K132" i="9"/>
  <c r="M33" i="7"/>
  <c r="K33" i="9"/>
  <c r="N33" i="9"/>
  <c r="N97" i="9"/>
  <c r="M125" i="7"/>
  <c r="K97" i="9"/>
  <c r="N66" i="9"/>
  <c r="N109" i="9"/>
  <c r="M141" i="7"/>
  <c r="K109" i="9"/>
  <c r="G26" i="8"/>
  <c r="G65" i="8"/>
  <c r="J21" i="6"/>
  <c r="G17" i="9"/>
  <c r="G56" i="9"/>
  <c r="M38" i="6"/>
  <c r="K41" i="8"/>
  <c r="N41" i="8"/>
  <c r="M107" i="6"/>
  <c r="K89" i="8"/>
  <c r="N89" i="8"/>
  <c r="M26" i="7"/>
  <c r="K29" i="9"/>
  <c r="N29" i="9"/>
  <c r="N116" i="9"/>
  <c r="M152" i="7"/>
  <c r="K116" i="9"/>
  <c r="N101" i="9"/>
  <c r="M131" i="7"/>
  <c r="K101" i="9"/>
  <c r="G19" i="9"/>
  <c r="G88" i="9"/>
  <c r="G28" i="8"/>
  <c r="G97" i="8"/>
  <c r="J23" i="6"/>
  <c r="L28" i="8"/>
  <c r="G120" i="6"/>
  <c r="N54" i="8"/>
  <c r="M110" i="6"/>
  <c r="K91" i="8"/>
  <c r="N91" i="8"/>
  <c r="N77" i="9"/>
  <c r="M95" i="7"/>
  <c r="K77" i="9"/>
  <c r="N114" i="9"/>
  <c r="M149" i="7"/>
  <c r="K114" i="9"/>
  <c r="M178" i="6"/>
  <c r="K138" i="8"/>
  <c r="N138" i="8"/>
  <c r="M79" i="7"/>
  <c r="K65" i="9"/>
  <c r="N65" i="9"/>
  <c r="L19" i="9"/>
  <c r="L17" i="9"/>
  <c r="L26" i="8"/>
  <c r="N80" i="9"/>
  <c r="M100" i="7"/>
  <c r="K80" i="9"/>
  <c r="M60" i="7"/>
  <c r="K52" i="9"/>
  <c r="N52" i="9"/>
  <c r="M138" i="6"/>
  <c r="K110" i="8"/>
  <c r="A28" i="10"/>
  <c r="M164" i="7"/>
  <c r="K125" i="9"/>
  <c r="N57" i="8"/>
  <c r="M61" i="6"/>
  <c r="K57" i="8"/>
  <c r="N137" i="8"/>
  <c r="M176" i="6"/>
  <c r="K137" i="8"/>
  <c r="G9" i="3"/>
  <c r="G11" i="3"/>
  <c r="G10" i="3"/>
  <c r="M105" i="6"/>
  <c r="K88" i="8"/>
  <c r="N88" i="8"/>
  <c r="A46" i="10"/>
  <c r="A37" i="10"/>
  <c r="M171" i="7"/>
  <c r="K129" i="9"/>
  <c r="N129" i="9"/>
  <c r="G26" i="3"/>
  <c r="G25" i="3"/>
  <c r="M80" i="6"/>
  <c r="K71" i="8"/>
  <c r="N71" i="8"/>
  <c r="N134" i="9"/>
  <c r="M179" i="7"/>
  <c r="K134" i="9"/>
  <c r="M96" i="7"/>
  <c r="K78" i="9"/>
  <c r="N78" i="9"/>
  <c r="N115" i="9"/>
  <c r="N76" i="8"/>
  <c r="M146" i="7"/>
  <c r="K112" i="9"/>
  <c r="N44" i="8"/>
  <c r="M42" i="6"/>
  <c r="K44" i="8"/>
  <c r="N62" i="9"/>
  <c r="M73" i="7"/>
  <c r="K62" i="9"/>
  <c r="N94" i="9"/>
  <c r="M119" i="7"/>
  <c r="K94" i="9"/>
  <c r="J14" i="7"/>
  <c r="G67" i="7"/>
  <c r="N36" i="9"/>
  <c r="M37" i="7"/>
  <c r="K36" i="9"/>
  <c r="N126" i="9"/>
  <c r="M165" i="7"/>
  <c r="K126" i="9"/>
  <c r="A55" i="10"/>
  <c r="A19" i="10"/>
  <c r="M54" i="7"/>
  <c r="K48" i="9"/>
  <c r="G16" i="9"/>
  <c r="G40" i="9"/>
  <c r="J20" i="6"/>
  <c r="G51" i="6"/>
  <c r="J16" i="7"/>
  <c r="G113" i="7"/>
  <c r="N124" i="8"/>
  <c r="M157" i="6"/>
  <c r="K124" i="8"/>
  <c r="N141" i="8"/>
  <c r="M182" i="6"/>
  <c r="K141" i="8"/>
  <c r="N133" i="9"/>
  <c r="M177" i="7"/>
  <c r="K133" i="9"/>
  <c r="L16" i="9"/>
  <c r="L25" i="8"/>
  <c r="E57" i="10"/>
  <c r="E56" i="10"/>
  <c r="F60" i="10"/>
  <c r="C60" i="10"/>
  <c r="E55" i="10"/>
  <c r="E60" i="10"/>
  <c r="E63" i="10"/>
  <c r="E61" i="10"/>
  <c r="E58" i="10"/>
  <c r="F55" i="10"/>
  <c r="C55" i="10"/>
  <c r="F59" i="10"/>
  <c r="C59" i="10"/>
  <c r="D59" i="10"/>
  <c r="E59" i="10"/>
  <c r="E62" i="10"/>
  <c r="F62" i="10"/>
  <c r="C62" i="10"/>
  <c r="F41" i="10"/>
  <c r="C41" i="10"/>
  <c r="D41" i="10"/>
  <c r="F42" i="10"/>
  <c r="C42" i="10"/>
  <c r="E40" i="10"/>
  <c r="E42" i="10"/>
  <c r="F37" i="10"/>
  <c r="C37" i="10"/>
  <c r="E39" i="10"/>
  <c r="E37" i="10"/>
  <c r="E38" i="10"/>
  <c r="E41" i="10"/>
  <c r="F44" i="10"/>
  <c r="C44" i="10"/>
  <c r="E43" i="10"/>
  <c r="E44" i="10"/>
  <c r="E45" i="10"/>
  <c r="F28" i="10"/>
  <c r="C28" i="10"/>
  <c r="E33" i="10"/>
  <c r="E32" i="10"/>
  <c r="F35" i="10"/>
  <c r="C35" i="10"/>
  <c r="E35" i="10"/>
  <c r="F32" i="10"/>
  <c r="C32" i="10"/>
  <c r="D32" i="10"/>
  <c r="E29" i="10"/>
  <c r="E31" i="10"/>
  <c r="F33" i="10"/>
  <c r="C33" i="10"/>
  <c r="E34" i="10"/>
  <c r="E30" i="10"/>
  <c r="E36" i="10"/>
  <c r="E28" i="10"/>
  <c r="F19" i="10"/>
  <c r="C19" i="10"/>
  <c r="E26" i="10"/>
  <c r="E27" i="10"/>
  <c r="E22" i="10"/>
  <c r="E20" i="10"/>
  <c r="F26" i="10"/>
  <c r="C26" i="10"/>
  <c r="E19" i="10"/>
  <c r="E23" i="10"/>
  <c r="F23" i="10"/>
  <c r="C23" i="10"/>
  <c r="D23" i="10"/>
  <c r="E25" i="10"/>
  <c r="E21" i="10"/>
  <c r="E24" i="10"/>
  <c r="F24" i="10"/>
  <c r="C24" i="10"/>
  <c r="E48" i="10"/>
  <c r="E52" i="10"/>
  <c r="E54" i="10"/>
  <c r="E51" i="10"/>
  <c r="E53" i="10"/>
  <c r="E46" i="10"/>
  <c r="F51" i="10"/>
  <c r="C51" i="10"/>
  <c r="F46" i="10"/>
  <c r="C46" i="10"/>
  <c r="E49" i="10"/>
  <c r="F50" i="10"/>
  <c r="C50" i="10"/>
  <c r="D50" i="10"/>
  <c r="E47" i="10"/>
  <c r="F53" i="10"/>
  <c r="C53" i="10"/>
  <c r="E50" i="10"/>
  <c r="D48" i="10"/>
  <c r="D47" i="10"/>
  <c r="D46" i="10"/>
  <c r="D49" i="10"/>
  <c r="D35" i="10"/>
  <c r="D36" i="10"/>
  <c r="D40" i="10"/>
  <c r="D39" i="10"/>
  <c r="D37" i="10"/>
  <c r="D38" i="10"/>
  <c r="D26" i="10"/>
  <c r="D27" i="10"/>
  <c r="D63" i="10"/>
  <c r="D62" i="10"/>
  <c r="D55" i="10"/>
  <c r="D58" i="10"/>
  <c r="D57" i="10"/>
  <c r="D56" i="10"/>
  <c r="D54" i="10"/>
  <c r="D53" i="10"/>
  <c r="D25" i="10"/>
  <c r="D24" i="10"/>
  <c r="D19" i="10"/>
  <c r="D21" i="10"/>
  <c r="D22" i="10"/>
  <c r="D20" i="10"/>
  <c r="D52" i="10"/>
  <c r="D51" i="10"/>
  <c r="D33" i="10"/>
  <c r="D34" i="10"/>
  <c r="D29" i="10"/>
  <c r="D30" i="10"/>
  <c r="D28" i="10"/>
  <c r="D31" i="10"/>
  <c r="D44" i="10"/>
  <c r="D45" i="10"/>
  <c r="D42" i="10"/>
  <c r="D43" i="10"/>
  <c r="D60" i="10"/>
  <c r="D61" i="10"/>
</calcChain>
</file>

<file path=xl/sharedStrings.xml><?xml version="1.0" encoding="utf-8"?>
<sst xmlns="http://schemas.openxmlformats.org/spreadsheetml/2006/main" count="1576" uniqueCount="249">
  <si>
    <t>様式A　利益相反管理基準</t>
    <rPh sb="0" eb="2">
      <t>ヨウシキ</t>
    </rPh>
    <rPh sb="4" eb="6">
      <t>リエキ</t>
    </rPh>
    <rPh sb="6" eb="8">
      <t>ソウハン</t>
    </rPh>
    <rPh sb="8" eb="10">
      <t>カンリ</t>
    </rPh>
    <rPh sb="10" eb="12">
      <t>キジュン</t>
    </rPh>
    <phoneticPr fontId="7"/>
  </si>
  <si>
    <t>日付</t>
    <rPh sb="0" eb="2">
      <t>ヒヅｋ</t>
    </rPh>
    <phoneticPr fontId="7"/>
  </si>
  <si>
    <t>所属機関</t>
    <rPh sb="0" eb="2">
      <t>ショゾク</t>
    </rPh>
    <rPh sb="2" eb="4">
      <t>kikan</t>
    </rPh>
    <phoneticPr fontId="7"/>
  </si>
  <si>
    <t>立場</t>
    <rPh sb="0" eb="2">
      <t>タチb</t>
    </rPh>
    <phoneticPr fontId="5"/>
  </si>
  <si>
    <t>氏名</t>
    <rPh sb="0" eb="2">
      <t>シメイ</t>
    </rPh>
    <phoneticPr fontId="7"/>
  </si>
  <si>
    <t>利用基準</t>
    <rPh sb="0" eb="2">
      <t>リヨウ</t>
    </rPh>
    <rPh sb="2" eb="4">
      <t>キジュn</t>
    </rPh>
    <phoneticPr fontId="7"/>
  </si>
  <si>
    <t>基準１</t>
    <rPh sb="0" eb="2">
      <t>キジュn</t>
    </rPh>
    <phoneticPr fontId="7"/>
  </si>
  <si>
    <t>基準２</t>
    <rPh sb="0" eb="2">
      <t>キジュn</t>
    </rPh>
    <phoneticPr fontId="7"/>
  </si>
  <si>
    <t>基準３</t>
    <rPh sb="0" eb="2">
      <t>キジュn</t>
    </rPh>
    <phoneticPr fontId="7"/>
  </si>
  <si>
    <t>基準４</t>
    <rPh sb="0" eb="2">
      <t>キジュn</t>
    </rPh>
    <phoneticPr fontId="7"/>
  </si>
  <si>
    <t>基準５</t>
    <rPh sb="0" eb="2">
      <t>キジュn</t>
    </rPh>
    <phoneticPr fontId="7"/>
  </si>
  <si>
    <t>基準６</t>
    <rPh sb="0" eb="2">
      <t>キジュn</t>
    </rPh>
    <phoneticPr fontId="7"/>
  </si>
  <si>
    <t>基準７</t>
    <rPh sb="0" eb="2">
      <t>キジュn</t>
    </rPh>
    <phoneticPr fontId="7"/>
  </si>
  <si>
    <t>基準８</t>
    <rPh sb="0" eb="2">
      <t>キジュn</t>
    </rPh>
    <phoneticPr fontId="7"/>
  </si>
  <si>
    <t>様式B　関係企業等報告書</t>
    <rPh sb="0" eb="2">
      <t>ヨウシｋ</t>
    </rPh>
    <rPh sb="8" eb="9">
      <t>トウ</t>
    </rPh>
    <phoneticPr fontId="5"/>
  </si>
  <si>
    <t>日付</t>
    <rPh sb="0" eb="2">
      <t>ヒヅケ</t>
    </rPh>
    <phoneticPr fontId="5"/>
  </si>
  <si>
    <t>所属機関</t>
    <rPh sb="0" eb="2">
      <t>ショゾク</t>
    </rPh>
    <rPh sb="2" eb="4">
      <t>キカン</t>
    </rPh>
    <phoneticPr fontId="5"/>
  </si>
  <si>
    <t>【特記事項】</t>
    <rPh sb="1" eb="3">
      <t>トッキ</t>
    </rPh>
    <rPh sb="3" eb="5">
      <t>ジコウ</t>
    </rPh>
    <phoneticPr fontId="5"/>
  </si>
  <si>
    <t>立場</t>
    <rPh sb="0" eb="2">
      <t>タチバ</t>
    </rPh>
    <phoneticPr fontId="5"/>
  </si>
  <si>
    <t>氏名</t>
    <rPh sb="0" eb="2">
      <t>シメイ</t>
    </rPh>
    <phoneticPr fontId="5"/>
  </si>
  <si>
    <t>設問</t>
    <rPh sb="0" eb="2">
      <t>セツモン</t>
    </rPh>
    <phoneticPr fontId="5"/>
  </si>
  <si>
    <t>「はい」の場合詳細を記載</t>
    <rPh sb="7" eb="9">
      <t>ショウサ</t>
    </rPh>
    <rPh sb="10" eb="12">
      <t>キサ</t>
    </rPh>
    <phoneticPr fontId="5"/>
  </si>
  <si>
    <t>管理計画</t>
    <rPh sb="0" eb="2">
      <t>カンリ</t>
    </rPh>
    <rPh sb="2" eb="4">
      <t>ケイカク</t>
    </rPh>
    <phoneticPr fontId="5"/>
  </si>
  <si>
    <t>有無</t>
    <rPh sb="0" eb="2">
      <t>ウム</t>
    </rPh>
    <phoneticPr fontId="5"/>
  </si>
  <si>
    <t>「はい」の場合
製薬企業等の名を入力</t>
    <rPh sb="5" eb="7">
      <t>バアイ</t>
    </rPh>
    <rPh sb="8" eb="10">
      <t>セイヤク</t>
    </rPh>
    <rPh sb="10" eb="15">
      <t>キギョウメイ</t>
    </rPh>
    <rPh sb="16" eb="18">
      <t>ニュウリョク</t>
    </rPh>
    <phoneticPr fontId="5"/>
  </si>
  <si>
    <t>本研究対象の医薬品等の名称</t>
    <rPh sb="0" eb="1">
      <t>ホン</t>
    </rPh>
    <rPh sb="1" eb="3">
      <t>ケンキュウ</t>
    </rPh>
    <rPh sb="3" eb="5">
      <t>タイショウ</t>
    </rPh>
    <rPh sb="6" eb="9">
      <t>イヤクヒン</t>
    </rPh>
    <rPh sb="9" eb="10">
      <t>トウ</t>
    </rPh>
    <rPh sb="11" eb="13">
      <t>メイショウ</t>
    </rPh>
    <phoneticPr fontId="3"/>
  </si>
  <si>
    <t>Q２.本研究は、製薬企業等から提供された研究資金等を使用するか？</t>
    <rPh sb="3" eb="4">
      <t>ホン</t>
    </rPh>
    <rPh sb="4" eb="6">
      <t>ケンキュウ</t>
    </rPh>
    <rPh sb="8" eb="10">
      <t>セイヤク</t>
    </rPh>
    <rPh sb="10" eb="12">
      <t>キギョウ</t>
    </rPh>
    <rPh sb="12" eb="13">
      <t>トウ</t>
    </rPh>
    <rPh sb="15" eb="17">
      <t>テイキョウ</t>
    </rPh>
    <rPh sb="20" eb="22">
      <t>ケンキュウ</t>
    </rPh>
    <rPh sb="22" eb="24">
      <t>シキン</t>
    </rPh>
    <rPh sb="24" eb="25">
      <t>トウ</t>
    </rPh>
    <rPh sb="26" eb="28">
      <t>シヨウ</t>
    </rPh>
    <phoneticPr fontId="3"/>
  </si>
  <si>
    <t>受入金額（円）</t>
    <rPh sb="0" eb="2">
      <t>ウケイレ</t>
    </rPh>
    <rPh sb="2" eb="4">
      <t>キンガク</t>
    </rPh>
    <phoneticPr fontId="1"/>
  </si>
  <si>
    <t>契約締結状況</t>
    <rPh sb="0" eb="2">
      <t>ケイヤク</t>
    </rPh>
    <rPh sb="2" eb="4">
      <t>テイケツ</t>
    </rPh>
    <rPh sb="4" eb="6">
      <t>ジョウキョウ</t>
    </rPh>
    <phoneticPr fontId="1"/>
  </si>
  <si>
    <t>物品、施設等の内容</t>
    <rPh sb="0" eb="2">
      <t>ブッピン</t>
    </rPh>
    <rPh sb="3" eb="5">
      <t>シセツ</t>
    </rPh>
    <rPh sb="5" eb="6">
      <t>トウ</t>
    </rPh>
    <rPh sb="7" eb="9">
      <t>ナイヨウ</t>
    </rPh>
    <phoneticPr fontId="3"/>
  </si>
  <si>
    <t>Q３.製薬企業等から物品（医薬品、医療機器、機材、試料等）、施設等について、無償又は相当程度に安価で提供又は貸与を受けるか？</t>
    <rPh sb="3" eb="5">
      <t>セイヤク</t>
    </rPh>
    <rPh sb="5" eb="7">
      <t>キギョウ</t>
    </rPh>
    <rPh sb="7" eb="8">
      <t>トウ</t>
    </rPh>
    <rPh sb="10" eb="12">
      <t>ブッピン</t>
    </rPh>
    <rPh sb="13" eb="14">
      <t>イ</t>
    </rPh>
    <rPh sb="14" eb="16">
      <t>ヤクヒン</t>
    </rPh>
    <rPh sb="17" eb="19">
      <t>イリョウ</t>
    </rPh>
    <rPh sb="19" eb="21">
      <t>キキ</t>
    </rPh>
    <rPh sb="22" eb="24">
      <t>キザイ</t>
    </rPh>
    <rPh sb="25" eb="27">
      <t>シリョウ</t>
    </rPh>
    <rPh sb="27" eb="28">
      <t>トウ</t>
    </rPh>
    <rPh sb="30" eb="33">
      <t>シセツトウ</t>
    </rPh>
    <rPh sb="38" eb="40">
      <t>ムショウ</t>
    </rPh>
    <rPh sb="40" eb="41">
      <t>マタ</t>
    </rPh>
    <rPh sb="42" eb="44">
      <t>ソウトウ</t>
    </rPh>
    <rPh sb="44" eb="46">
      <t>テイド</t>
    </rPh>
    <rPh sb="47" eb="49">
      <t>アンカ</t>
    </rPh>
    <rPh sb="50" eb="52">
      <t>テイキョウ</t>
    </rPh>
    <rPh sb="52" eb="53">
      <t>マタ</t>
    </rPh>
    <rPh sb="54" eb="56">
      <t>タイヨ</t>
    </rPh>
    <rPh sb="57" eb="58">
      <t>ウ</t>
    </rPh>
    <phoneticPr fontId="3"/>
  </si>
  <si>
    <t>受領する役務の内容</t>
    <rPh sb="0" eb="2">
      <t>ジュリョウ</t>
    </rPh>
    <rPh sb="4" eb="6">
      <t>エキム</t>
    </rPh>
    <rPh sb="7" eb="9">
      <t>ナイヨウ</t>
    </rPh>
    <phoneticPr fontId="3"/>
  </si>
  <si>
    <t>【様式B】</t>
    <rPh sb="1" eb="3">
      <t>ヨウシキ</t>
    </rPh>
    <phoneticPr fontId="5"/>
  </si>
  <si>
    <t>企業名</t>
    <rPh sb="0" eb="2">
      <t>キギョウ</t>
    </rPh>
    <rPh sb="2" eb="3">
      <t>メイ</t>
    </rPh>
    <phoneticPr fontId="5"/>
  </si>
  <si>
    <t>詳細</t>
    <rPh sb="0" eb="2">
      <t>ショウサイ</t>
    </rPh>
    <phoneticPr fontId="5"/>
  </si>
  <si>
    <t>基準1</t>
    <rPh sb="0" eb="2">
      <t>キジュn</t>
    </rPh>
    <phoneticPr fontId="7"/>
  </si>
  <si>
    <t>Q1</t>
    <phoneticPr fontId="5"/>
  </si>
  <si>
    <t>基準1と2</t>
    <rPh sb="0" eb="2">
      <t>キジュン</t>
    </rPh>
    <phoneticPr fontId="5"/>
  </si>
  <si>
    <t>【様式C】</t>
    <rPh sb="1" eb="3">
      <t>ヨウシキ</t>
    </rPh>
    <phoneticPr fontId="5"/>
  </si>
  <si>
    <t>Q2</t>
    <phoneticPr fontId="5"/>
  </si>
  <si>
    <t>基準1</t>
    <rPh sb="0" eb="2">
      <t>キジュン</t>
    </rPh>
    <phoneticPr fontId="5"/>
  </si>
  <si>
    <t>基準1と6</t>
    <rPh sb="0" eb="2">
      <t>キジュン</t>
    </rPh>
    <phoneticPr fontId="5"/>
  </si>
  <si>
    <t>Q3</t>
    <phoneticPr fontId="5"/>
  </si>
  <si>
    <t>基準1と7</t>
    <rPh sb="0" eb="2">
      <t>キジュン</t>
    </rPh>
    <phoneticPr fontId="5"/>
  </si>
  <si>
    <t>助言・勧告（自由記載）</t>
  </si>
  <si>
    <t>　</t>
    <phoneticPr fontId="5"/>
  </si>
  <si>
    <t>Q4</t>
    <phoneticPr fontId="5"/>
  </si>
  <si>
    <t>Q5</t>
    <phoneticPr fontId="5"/>
  </si>
  <si>
    <t>【様式BのQ1が”はい”の先】</t>
    <rPh sb="1" eb="3">
      <t>ヨウシキ</t>
    </rPh>
    <rPh sb="13" eb="14">
      <t>サキ</t>
    </rPh>
    <phoneticPr fontId="5"/>
  </si>
  <si>
    <t>！基準2</t>
    <phoneticPr fontId="3"/>
  </si>
  <si>
    <t>基準8を満たさない</t>
    <phoneticPr fontId="7"/>
  </si>
  <si>
    <t>申告者と生計を同じにする配偶者及びその一親等の親族</t>
    <phoneticPr fontId="5"/>
  </si>
  <si>
    <t>本人</t>
    <rPh sb="0" eb="1">
      <t>エn</t>
    </rPh>
    <phoneticPr fontId="5"/>
  </si>
  <si>
    <t>役職等の種類</t>
    <rPh sb="0" eb="2">
      <t>ヤクショク</t>
    </rPh>
    <rPh sb="2" eb="3">
      <t>トウ</t>
    </rPh>
    <rPh sb="4" eb="6">
      <t>シュルイ</t>
    </rPh>
    <phoneticPr fontId="5"/>
  </si>
  <si>
    <t>受入金額(円)</t>
    <rPh sb="0" eb="2">
      <t>ウケイ</t>
    </rPh>
    <rPh sb="2" eb="4">
      <t>キンガク</t>
    </rPh>
    <rPh sb="5" eb="6">
      <t>エン</t>
    </rPh>
    <phoneticPr fontId="5"/>
  </si>
  <si>
    <r>
      <t>経済的利益の内容</t>
    </r>
    <r>
      <rPr>
        <sz val="10"/>
        <rFont val="メイリオ"/>
        <family val="3"/>
        <charset val="128"/>
      </rPr>
      <t>(複数ある場合はすべて記載)</t>
    </r>
    <rPh sb="0" eb="3">
      <t>ケイザイテキ</t>
    </rPh>
    <rPh sb="3" eb="5">
      <t>リエキ</t>
    </rPh>
    <rPh sb="6" eb="8">
      <t>ナイヨウ</t>
    </rPh>
    <rPh sb="9" eb="11">
      <t>フクスウ</t>
    </rPh>
    <rPh sb="13" eb="15">
      <t>バアイ</t>
    </rPh>
    <rPh sb="19" eb="21">
      <t>キサイ</t>
    </rPh>
    <phoneticPr fontId="5"/>
  </si>
  <si>
    <t>給与の有無</t>
    <rPh sb="0" eb="2">
      <t>キュウヨ</t>
    </rPh>
    <rPh sb="3" eb="5">
      <t>ウム</t>
    </rPh>
    <phoneticPr fontId="5"/>
  </si>
  <si>
    <t>期間</t>
    <rPh sb="0" eb="2">
      <t>キカン</t>
    </rPh>
    <phoneticPr fontId="5"/>
  </si>
  <si>
    <t>COI管理計画</t>
    <phoneticPr fontId="5"/>
  </si>
  <si>
    <t>COIの内容について
詳細を選択・記述</t>
    <rPh sb="4" eb="6">
      <t>ナイヨ</t>
    </rPh>
    <phoneticPr fontId="5"/>
  </si>
  <si>
    <t>「はい」と回答した項目について</t>
    <phoneticPr fontId="5"/>
  </si>
  <si>
    <t>前年度</t>
    <rPh sb="0" eb="3">
      <t>ゼンネンド</t>
    </rPh>
    <phoneticPr fontId="5"/>
  </si>
  <si>
    <t>COI状況の有無</t>
    <rPh sb="3" eb="5">
      <t>ジョウキョ</t>
    </rPh>
    <rPh sb="6" eb="8">
      <t>ウｍ</t>
    </rPh>
    <phoneticPr fontId="5"/>
  </si>
  <si>
    <t>①</t>
    <phoneticPr fontId="5"/>
  </si>
  <si>
    <t>④</t>
    <phoneticPr fontId="5"/>
  </si>
  <si>
    <t>③</t>
    <phoneticPr fontId="5"/>
  </si>
  <si>
    <t>②</t>
    <phoneticPr fontId="5"/>
  </si>
  <si>
    <r>
      <t>【特記事項(任意)】</t>
    </r>
    <r>
      <rPr>
        <sz val="14"/>
        <color indexed="8"/>
        <rFont val="メイリオ"/>
        <family val="3"/>
        <charset val="128"/>
      </rPr>
      <t>例：Q1で寄附金を使用すると申告しているが、寄附金は2017年度以前に受け入れたものを使用する。</t>
    </r>
    <rPh sb="1" eb="3">
      <t>トッキ</t>
    </rPh>
    <rPh sb="3" eb="5">
      <t>ジコウ</t>
    </rPh>
    <rPh sb="6" eb="8">
      <t>ニンイ</t>
    </rPh>
    <rPh sb="10" eb="11">
      <t>レイ</t>
    </rPh>
    <rPh sb="15" eb="18">
      <t>キフキン</t>
    </rPh>
    <rPh sb="19" eb="21">
      <t>シヨウ</t>
    </rPh>
    <rPh sb="24" eb="26">
      <t>シンコク</t>
    </rPh>
    <rPh sb="32" eb="35">
      <t>キフキン</t>
    </rPh>
    <rPh sb="40" eb="42">
      <t>ネンド</t>
    </rPh>
    <rPh sb="42" eb="44">
      <t>イゼン</t>
    </rPh>
    <rPh sb="45" eb="46">
      <t>ウ</t>
    </rPh>
    <rPh sb="47" eb="48">
      <t>イ</t>
    </rPh>
    <rPh sb="53" eb="55">
      <t>シヨウ</t>
    </rPh>
    <phoneticPr fontId="5"/>
  </si>
  <si>
    <t>立　　場</t>
    <rPh sb="0" eb="1">
      <t>タテ</t>
    </rPh>
    <rPh sb="3" eb="4">
      <t>バ</t>
    </rPh>
    <phoneticPr fontId="5"/>
  </si>
  <si>
    <t>所　属　機　関</t>
    <rPh sb="0" eb="1">
      <t>sh</t>
    </rPh>
    <phoneticPr fontId="5"/>
  </si>
  <si>
    <t>日　　付</t>
    <rPh sb="0" eb="1">
      <t>ヒ</t>
    </rPh>
    <rPh sb="3" eb="4">
      <t>ヅケ</t>
    </rPh>
    <phoneticPr fontId="5"/>
  </si>
  <si>
    <t>所属機関殿</t>
    <rPh sb="0" eb="5">
      <t>ケンキュセキニンイシドｎ</t>
    </rPh>
    <phoneticPr fontId="5"/>
  </si>
  <si>
    <t>本研究課題と関わりのある企業等との関係について、下記の通り報告すると共に、利益相反管理計画を提案いたします。</t>
    <rPh sb="0" eb="1">
      <t>ホｎ</t>
    </rPh>
    <rPh sb="1" eb="3">
      <t>ケンキュ</t>
    </rPh>
    <rPh sb="3" eb="5">
      <t>カダ</t>
    </rPh>
    <rPh sb="6" eb="7">
      <t>カカワｒ</t>
    </rPh>
    <rPh sb="12" eb="14">
      <t>キギョ</t>
    </rPh>
    <rPh sb="14" eb="15">
      <t>ナド</t>
    </rPh>
    <rPh sb="17" eb="19">
      <t>カンケ</t>
    </rPh>
    <rPh sb="24" eb="26">
      <t>カキ</t>
    </rPh>
    <rPh sb="27" eb="28">
      <t>トオｒ</t>
    </rPh>
    <rPh sb="29" eb="31">
      <t>ホウコｋ</t>
    </rPh>
    <rPh sb="34" eb="35">
      <t>トモニ</t>
    </rPh>
    <rPh sb="37" eb="39">
      <t>リエキ</t>
    </rPh>
    <rPh sb="39" eb="41">
      <t>ソウハン</t>
    </rPh>
    <rPh sb="41" eb="43">
      <t>カンｒ</t>
    </rPh>
    <rPh sb="43" eb="45">
      <t>ｋ</t>
    </rPh>
    <rPh sb="46" eb="48">
      <t>テイアン</t>
    </rPh>
    <phoneticPr fontId="5"/>
  </si>
  <si>
    <t>1. 本研究の対象薬剤製薬企業等について</t>
    <rPh sb="7" eb="9">
      <t>タイショウ</t>
    </rPh>
    <rPh sb="9" eb="11">
      <t>ヤクザイ</t>
    </rPh>
    <rPh sb="11" eb="13">
      <t>セイヤク</t>
    </rPh>
    <rPh sb="13" eb="15">
      <t>キギョウ</t>
    </rPh>
    <rPh sb="15" eb="16">
      <t>トウ</t>
    </rPh>
    <phoneticPr fontId="5"/>
  </si>
  <si>
    <t>⑤</t>
    <phoneticPr fontId="5"/>
  </si>
  <si>
    <t>⑥</t>
    <phoneticPr fontId="5"/>
  </si>
  <si>
    <t>⑦</t>
    <phoneticPr fontId="5"/>
  </si>
  <si>
    <t>2. 本研究の対象薬剤製薬企業等との利益相反報告</t>
    <rPh sb="3" eb="4">
      <t>ホン</t>
    </rPh>
    <rPh sb="4" eb="6">
      <t>ケンキュウ</t>
    </rPh>
    <rPh sb="7" eb="9">
      <t>タイショウ</t>
    </rPh>
    <rPh sb="9" eb="11">
      <t>ヤクザイ</t>
    </rPh>
    <rPh sb="11" eb="13">
      <t>セイヤク</t>
    </rPh>
    <rPh sb="13" eb="16">
      <t>キギョウナド</t>
    </rPh>
    <rPh sb="18" eb="20">
      <t>リエキ</t>
    </rPh>
    <rPh sb="20" eb="22">
      <t>ソウハン</t>
    </rPh>
    <rPh sb="22" eb="24">
      <t>ホウコク</t>
    </rPh>
    <phoneticPr fontId="5"/>
  </si>
  <si>
    <t>本研究の対象薬剤製薬企業等の名：</t>
    <phoneticPr fontId="5"/>
  </si>
  <si>
    <t>今年度</t>
    <rPh sb="0" eb="3">
      <t>コンネンド</t>
    </rPh>
    <phoneticPr fontId="5"/>
  </si>
  <si>
    <t>Q１．対象薬剤製薬企業等からの寄附金の総額が、年間合計200万円を超えているか？</t>
    <phoneticPr fontId="5"/>
  </si>
  <si>
    <t>株式の保有又は出資の内容</t>
    <rPh sb="0" eb="2">
      <t>カブシキ</t>
    </rPh>
    <rPh sb="3" eb="5">
      <t>ホユウ</t>
    </rPh>
    <rPh sb="5" eb="6">
      <t>マタ</t>
    </rPh>
    <rPh sb="7" eb="9">
      <t>シュッシ</t>
    </rPh>
    <rPh sb="10" eb="12">
      <t>ナイヨウ</t>
    </rPh>
    <phoneticPr fontId="3"/>
  </si>
  <si>
    <t>その他の関与</t>
    <rPh sb="2" eb="3">
      <t>タ</t>
    </rPh>
    <rPh sb="4" eb="6">
      <t>カンヨ</t>
    </rPh>
    <phoneticPr fontId="5"/>
  </si>
  <si>
    <t>②</t>
    <phoneticPr fontId="5"/>
  </si>
  <si>
    <t>③</t>
    <phoneticPr fontId="5"/>
  </si>
  <si>
    <t>④</t>
    <phoneticPr fontId="5"/>
  </si>
  <si>
    <t>⑤</t>
    <phoneticPr fontId="5"/>
  </si>
  <si>
    <t>⑥</t>
    <phoneticPr fontId="5"/>
  </si>
  <si>
    <t>⑦</t>
    <phoneticPr fontId="5"/>
  </si>
  <si>
    <t>日　　付</t>
    <rPh sb="0" eb="1">
      <t>ヒ</t>
    </rPh>
    <rPh sb="3" eb="4">
      <t>ヅケ</t>
    </rPh>
    <phoneticPr fontId="1"/>
  </si>
  <si>
    <t>所 属 機 関</t>
    <rPh sb="0" eb="1">
      <t>トコロ</t>
    </rPh>
    <rPh sb="2" eb="3">
      <t>ゾク</t>
    </rPh>
    <rPh sb="4" eb="5">
      <t>キ</t>
    </rPh>
    <rPh sb="6" eb="7">
      <t>セキ</t>
    </rPh>
    <phoneticPr fontId="1"/>
  </si>
  <si>
    <t>立　　場</t>
  </si>
  <si>
    <t>氏　　名</t>
    <rPh sb="0" eb="1">
      <t>シ</t>
    </rPh>
    <rPh sb="3" eb="4">
      <t>メイ</t>
    </rPh>
    <phoneticPr fontId="1"/>
  </si>
  <si>
    <r>
      <t>【特記事項(任意)】</t>
    </r>
    <r>
      <rPr>
        <sz val="14"/>
        <color indexed="8"/>
        <rFont val="メイリオ"/>
        <family val="3"/>
        <charset val="128"/>
      </rPr>
      <t>例：基準４に該当し、研究責任医師から外れた</t>
    </r>
    <rPh sb="1" eb="3">
      <t>トッキ</t>
    </rPh>
    <rPh sb="3" eb="5">
      <t>ジコウ</t>
    </rPh>
    <rPh sb="6" eb="8">
      <t>ニンイ</t>
    </rPh>
    <rPh sb="10" eb="11">
      <t>レイ</t>
    </rPh>
    <phoneticPr fontId="1"/>
  </si>
  <si>
    <t>様式C＜研究分担医師等用＞　研究者利益相反自己申告書</t>
    <rPh sb="0" eb="2">
      <t>ヨウシキ</t>
    </rPh>
    <rPh sb="4" eb="6">
      <t>ケンキュウ</t>
    </rPh>
    <rPh sb="6" eb="8">
      <t>ブンタン</t>
    </rPh>
    <rPh sb="8" eb="11">
      <t>イシナド</t>
    </rPh>
    <rPh sb="11" eb="12">
      <t>ヨウ</t>
    </rPh>
    <rPh sb="14" eb="17">
      <t>ケンキュウシャ</t>
    </rPh>
    <rPh sb="17" eb="19">
      <t>リエキ</t>
    </rPh>
    <rPh sb="19" eb="21">
      <t>ソウハン</t>
    </rPh>
    <rPh sb="21" eb="23">
      <t>ジコ</t>
    </rPh>
    <rPh sb="23" eb="26">
      <t>シンコクショ</t>
    </rPh>
    <phoneticPr fontId="5"/>
  </si>
  <si>
    <t>研究責任医師殿</t>
    <rPh sb="0" eb="2">
      <t>ケンキュ</t>
    </rPh>
    <rPh sb="2" eb="4">
      <t>セキニン</t>
    </rPh>
    <rPh sb="4" eb="6">
      <t>イシ</t>
    </rPh>
    <rPh sb="6" eb="7">
      <t>ドｎ</t>
    </rPh>
    <phoneticPr fontId="5"/>
  </si>
  <si>
    <t>実施医療機関名 あるいは 所属機関名</t>
    <rPh sb="6" eb="7">
      <t>メイ</t>
    </rPh>
    <rPh sb="17" eb="18">
      <t>ナ</t>
    </rPh>
    <phoneticPr fontId="5"/>
  </si>
  <si>
    <t>研究責任医師名：</t>
    <rPh sb="2" eb="4">
      <t>セキニｎ</t>
    </rPh>
    <phoneticPr fontId="5"/>
  </si>
  <si>
    <t>実施医療機関の長の氏名 あるいは 
所属機関の長の氏名</t>
    <rPh sb="9" eb="11">
      <t>シメイ</t>
    </rPh>
    <phoneticPr fontId="5"/>
  </si>
  <si>
    <t>被確認者：</t>
    <phoneticPr fontId="5"/>
  </si>
  <si>
    <t>所属機関</t>
    <rPh sb="0" eb="4">
      <t>ショゾクキカン</t>
    </rPh>
    <phoneticPr fontId="5"/>
  </si>
  <si>
    <t>立  　場</t>
    <phoneticPr fontId="5"/>
  </si>
  <si>
    <t>氏　　名</t>
    <rPh sb="0" eb="1">
      <t>シ</t>
    </rPh>
    <rPh sb="3" eb="4">
      <t>メイ</t>
    </rPh>
    <phoneticPr fontId="5"/>
  </si>
  <si>
    <t>【特記事項(任意)】（様式Cより）</t>
    <rPh sb="1" eb="3">
      <t>トッキ</t>
    </rPh>
    <rPh sb="3" eb="5">
      <t>ジコウ</t>
    </rPh>
    <rPh sb="6" eb="8">
      <t>ニンイ</t>
    </rPh>
    <rPh sb="11" eb="13">
      <t>ヨウシキ</t>
    </rPh>
    <phoneticPr fontId="5"/>
  </si>
  <si>
    <t>【特記事項(任意)】</t>
    <rPh sb="1" eb="3">
      <t>トッキ</t>
    </rPh>
    <rPh sb="3" eb="5">
      <t>ジコウ</t>
    </rPh>
    <rPh sb="6" eb="8">
      <t>ニンイ</t>
    </rPh>
    <phoneticPr fontId="5"/>
  </si>
  <si>
    <t xml:space="preserve"> 例：研究責任医師が実施機関の管理者のため、他の者が確認を行った</t>
    <rPh sb="1" eb="2">
      <t>レイ</t>
    </rPh>
    <rPh sb="3" eb="5">
      <t>ケンキュウ</t>
    </rPh>
    <rPh sb="5" eb="7">
      <t>セキニン</t>
    </rPh>
    <rPh sb="7" eb="9">
      <t>イシ</t>
    </rPh>
    <rPh sb="10" eb="12">
      <t>ジッシ</t>
    </rPh>
    <rPh sb="12" eb="14">
      <t>キカン</t>
    </rPh>
    <rPh sb="15" eb="18">
      <t>カンリシャ</t>
    </rPh>
    <rPh sb="22" eb="23">
      <t>ホカ</t>
    </rPh>
    <rPh sb="24" eb="25">
      <t>モノ</t>
    </rPh>
    <rPh sb="26" eb="28">
      <t>カクニン</t>
    </rPh>
    <rPh sb="29" eb="30">
      <t>オコナ</t>
    </rPh>
    <phoneticPr fontId="5"/>
  </si>
  <si>
    <t>②</t>
    <phoneticPr fontId="5"/>
  </si>
  <si>
    <t>③</t>
    <phoneticPr fontId="5"/>
  </si>
  <si>
    <t>④</t>
    <phoneticPr fontId="5"/>
  </si>
  <si>
    <t>⑤</t>
    <phoneticPr fontId="5"/>
  </si>
  <si>
    <t>①</t>
  </si>
  <si>
    <t>COI管理計画</t>
    <rPh sb="3" eb="5">
      <t>カンリ</t>
    </rPh>
    <rPh sb="5" eb="7">
      <t>ケイカク</t>
    </rPh>
    <phoneticPr fontId="5"/>
  </si>
  <si>
    <t>COIについての事実確認</t>
    <rPh sb="8" eb="10">
      <t>ジジツ</t>
    </rPh>
    <rPh sb="10" eb="12">
      <t>カクニン</t>
    </rPh>
    <phoneticPr fontId="5"/>
  </si>
  <si>
    <t>COI管理計画の確認状況</t>
    <rPh sb="3" eb="5">
      <t>カンリ</t>
    </rPh>
    <rPh sb="5" eb="7">
      <t>ケイカク</t>
    </rPh>
    <rPh sb="8" eb="10">
      <t>カクニン</t>
    </rPh>
    <rPh sb="10" eb="12">
      <t>ジョウキョウ</t>
    </rPh>
    <phoneticPr fontId="5"/>
  </si>
  <si>
    <t>COI管理に対する助言・勧告の内容
(該当ある場合(自由記載))</t>
    <rPh sb="3" eb="5">
      <t>カンリ</t>
    </rPh>
    <rPh sb="6" eb="7">
      <t>タイ</t>
    </rPh>
    <rPh sb="9" eb="11">
      <t>ジョゲン</t>
    </rPh>
    <rPh sb="12" eb="14">
      <t>カンコク</t>
    </rPh>
    <rPh sb="15" eb="17">
      <t>ナイヨウ</t>
    </rPh>
    <rPh sb="19" eb="21">
      <t>ガイトウ</t>
    </rPh>
    <rPh sb="23" eb="25">
      <t>バアイ</t>
    </rPh>
    <rPh sb="26" eb="28">
      <t>ジユウ</t>
    </rPh>
    <rPh sb="28" eb="30">
      <t>キサイ</t>
    </rPh>
    <phoneticPr fontId="5"/>
  </si>
  <si>
    <t>申告者と生計を同じにする配偶者及びその一親等の親族</t>
    <phoneticPr fontId="5"/>
  </si>
  <si>
    <t>本研究課題の対象薬剤製薬企業等との関係について、事実確認の結果等を報告します。</t>
    <rPh sb="0" eb="1">
      <t>ホン</t>
    </rPh>
    <rPh sb="1" eb="3">
      <t>ケンキュウ</t>
    </rPh>
    <rPh sb="3" eb="5">
      <t>カダイ</t>
    </rPh>
    <rPh sb="6" eb="8">
      <t>タイショウ</t>
    </rPh>
    <rPh sb="8" eb="10">
      <t>ヤクザイ</t>
    </rPh>
    <rPh sb="10" eb="12">
      <t>セイヤク</t>
    </rPh>
    <rPh sb="12" eb="15">
      <t>キギョウナド</t>
    </rPh>
    <rPh sb="17" eb="19">
      <t>カンケイ</t>
    </rPh>
    <rPh sb="24" eb="26">
      <t>ジジツ</t>
    </rPh>
    <rPh sb="26" eb="28">
      <t>カクニン</t>
    </rPh>
    <rPh sb="29" eb="32">
      <t>ケッカナド</t>
    </rPh>
    <rPh sb="33" eb="35">
      <t>ホウコク</t>
    </rPh>
    <phoneticPr fontId="5"/>
  </si>
  <si>
    <t>⑥</t>
    <phoneticPr fontId="5"/>
  </si>
  <si>
    <t>⑦</t>
    <phoneticPr fontId="5"/>
  </si>
  <si>
    <t>1. 本研究の対象薬剤製薬企業等について</t>
    <phoneticPr fontId="5"/>
  </si>
  <si>
    <t>②</t>
    <phoneticPr fontId="29"/>
  </si>
  <si>
    <t>③</t>
    <phoneticPr fontId="29"/>
  </si>
  <si>
    <t>④</t>
    <phoneticPr fontId="29"/>
  </si>
  <si>
    <t>⑤</t>
    <phoneticPr fontId="29"/>
  </si>
  <si>
    <t>⑥</t>
    <phoneticPr fontId="29"/>
  </si>
  <si>
    <t>⑦</t>
    <phoneticPr fontId="29"/>
  </si>
  <si>
    <t>様式D＜研究分担医師等用＞　利益相反状況確認報告書</t>
    <phoneticPr fontId="5"/>
  </si>
  <si>
    <t xml:space="preserve"> 例：研究責任医師が実施機関の管理者のため、他の者が確認を行った</t>
  </si>
  <si>
    <t>②</t>
    <phoneticPr fontId="32"/>
  </si>
  <si>
    <t>③</t>
    <phoneticPr fontId="32"/>
  </si>
  <si>
    <t>④</t>
    <phoneticPr fontId="32"/>
  </si>
  <si>
    <t>⑤</t>
    <phoneticPr fontId="32"/>
  </si>
  <si>
    <t>⑥</t>
    <phoneticPr fontId="32"/>
  </si>
  <si>
    <t>⑦</t>
    <phoneticPr fontId="32"/>
  </si>
  <si>
    <t>様式E　利益相反管理計画</t>
    <rPh sb="0" eb="2">
      <t>ヨウシキ</t>
    </rPh>
    <rPh sb="4" eb="6">
      <t>リエキ</t>
    </rPh>
    <rPh sb="6" eb="8">
      <t>ソウハン</t>
    </rPh>
    <rPh sb="8" eb="10">
      <t>カンリ</t>
    </rPh>
    <rPh sb="10" eb="12">
      <t>ケイカク</t>
    </rPh>
    <phoneticPr fontId="7"/>
  </si>
  <si>
    <t>【特記事項(任意)】（様式Bより）</t>
    <rPh sb="1" eb="3">
      <t>トッキ</t>
    </rPh>
    <rPh sb="3" eb="5">
      <t>ジコウ</t>
    </rPh>
    <rPh sb="6" eb="8">
      <t>ニンイ</t>
    </rPh>
    <rPh sb="11" eb="13">
      <t>ヨウシキ</t>
    </rPh>
    <phoneticPr fontId="5"/>
  </si>
  <si>
    <t>COI管理計画</t>
    <phoneticPr fontId="5"/>
  </si>
  <si>
    <t>様式Cの提出が必要な全ての利益相反申告者について、</t>
    <rPh sb="0" eb="2">
      <t>ヨウシキ</t>
    </rPh>
    <rPh sb="4" eb="6">
      <t>テイシュツ</t>
    </rPh>
    <rPh sb="7" eb="9">
      <t>ヒツヨウ</t>
    </rPh>
    <rPh sb="10" eb="11">
      <t>スベ</t>
    </rPh>
    <rPh sb="13" eb="15">
      <t>リエキ</t>
    </rPh>
    <rPh sb="15" eb="17">
      <t>ソウハン</t>
    </rPh>
    <rPh sb="17" eb="20">
      <t>シンコクシャ</t>
    </rPh>
    <phoneticPr fontId="5"/>
  </si>
  <si>
    <t>立場</t>
    <rPh sb="0" eb="2">
      <t>タチバ</t>
    </rPh>
    <phoneticPr fontId="7"/>
  </si>
  <si>
    <t>COI状況</t>
    <rPh sb="3" eb="5">
      <t>ジョウキョウ</t>
    </rPh>
    <phoneticPr fontId="5"/>
  </si>
  <si>
    <t>COI管理計画 (管理計画はプルダウンで選択後、自由記載の場合のみ手入力してください）</t>
    <rPh sb="3" eb="5">
      <t>カンリ</t>
    </rPh>
    <rPh sb="5" eb="7">
      <t>ケイカク</t>
    </rPh>
    <rPh sb="9" eb="11">
      <t>カンリ</t>
    </rPh>
    <rPh sb="11" eb="13">
      <t>ケイカク</t>
    </rPh>
    <rPh sb="20" eb="22">
      <t>センタク</t>
    </rPh>
    <rPh sb="22" eb="23">
      <t>ゴ</t>
    </rPh>
    <rPh sb="24" eb="26">
      <t>ジユウ</t>
    </rPh>
    <rPh sb="26" eb="28">
      <t>キサイ</t>
    </rPh>
    <rPh sb="29" eb="31">
      <t>バアイ</t>
    </rPh>
    <rPh sb="33" eb="34">
      <t>テ</t>
    </rPh>
    <rPh sb="34" eb="36">
      <t>ニュウリョク</t>
    </rPh>
    <phoneticPr fontId="7"/>
  </si>
  <si>
    <t>Q2からQ5までの企業等</t>
    <rPh sb="9" eb="11">
      <t>キギョウ</t>
    </rPh>
    <rPh sb="11" eb="12">
      <t>トウ</t>
    </rPh>
    <phoneticPr fontId="1"/>
  </si>
  <si>
    <t>企業名2</t>
    <rPh sb="0" eb="2">
      <t>キギョウ</t>
    </rPh>
    <rPh sb="2" eb="3">
      <t>メイ</t>
    </rPh>
    <phoneticPr fontId="5"/>
  </si>
  <si>
    <t/>
  </si>
  <si>
    <t>基準１に従い研究計画書及び説明文書に記載し、研究結果の公表時に開示する。</t>
    <phoneticPr fontId="5"/>
  </si>
  <si>
    <t>基準１に従い研究計画書及び説明文書に記載し、研究結果の公表時に開示する。基準2に従い法第32条に基づき必要な契約を締結する。</t>
    <phoneticPr fontId="5"/>
  </si>
  <si>
    <t>！違反です。基準2に従い法第32条に基づき必要な契約を締結する必要があります！</t>
    <rPh sb="1" eb="3">
      <t>イハン</t>
    </rPh>
    <rPh sb="31" eb="33">
      <t>ヒツヨウ</t>
    </rPh>
    <phoneticPr fontId="3"/>
  </si>
  <si>
    <t>基準１に従い研究計画書及び説明文書に記載し、研究結果の公表時に開示する。</t>
    <phoneticPr fontId="5"/>
  </si>
  <si>
    <t>基準１に従い研究計画書及び説明文書に記載し、研究結果の公表時に開示する。基準8に従い対象薬剤製薬企業等の在籍者の従事する業務及び監査の必要性を適切に管理する。</t>
    <rPh sb="42" eb="44">
      <t>タイショウ</t>
    </rPh>
    <rPh sb="44" eb="46">
      <t>ヤクザイ</t>
    </rPh>
    <rPh sb="46" eb="48">
      <t>セイヤク</t>
    </rPh>
    <rPh sb="48" eb="50">
      <t>キギョウ</t>
    </rPh>
    <rPh sb="50" eb="51">
      <t>トウ</t>
    </rPh>
    <rPh sb="52" eb="55">
      <t>ザイセキシャ</t>
    </rPh>
    <rPh sb="56" eb="58">
      <t>ジュウジ</t>
    </rPh>
    <rPh sb="60" eb="62">
      <t>ギョウム</t>
    </rPh>
    <rPh sb="62" eb="63">
      <t>オヨ</t>
    </rPh>
    <rPh sb="64" eb="66">
      <t>カンサ</t>
    </rPh>
    <rPh sb="67" eb="70">
      <t>ヒツヨウセイ</t>
    </rPh>
    <rPh sb="71" eb="73">
      <t>テキセツ</t>
    </rPh>
    <rPh sb="74" eb="76">
      <t>カンリ</t>
    </rPh>
    <phoneticPr fontId="5"/>
  </si>
  <si>
    <t>基準１に従い研究計画書及び説明文書に記載し、研究結果の公表時に開示する。基準４と５に従い研究責任医師となることの妥当性、監査の必要性及び従事する業務を適切に管理する。</t>
    <rPh sb="42" eb="43">
      <t>シタガ</t>
    </rPh>
    <rPh sb="44" eb="46">
      <t>ケンキュウ</t>
    </rPh>
    <rPh sb="46" eb="48">
      <t>セキニン</t>
    </rPh>
    <rPh sb="48" eb="50">
      <t>イシ</t>
    </rPh>
    <rPh sb="56" eb="59">
      <t>ダトウセイ</t>
    </rPh>
    <rPh sb="66" eb="67">
      <t>オヨ</t>
    </rPh>
    <rPh sb="68" eb="70">
      <t>ジュウジ</t>
    </rPh>
    <rPh sb="72" eb="74">
      <t>ギョウム</t>
    </rPh>
    <rPh sb="75" eb="77">
      <t>テキセツ</t>
    </rPh>
    <rPh sb="78" eb="80">
      <t>カンリ</t>
    </rPh>
    <phoneticPr fontId="5"/>
  </si>
  <si>
    <t>基準１に従い研究計画書及び説明文書に記載し、研究結果の公表時に開示する。基準６に従い従事する業務を適切に管理する。</t>
    <phoneticPr fontId="5"/>
  </si>
  <si>
    <t>基準１に従い研究計画書及び説明文書に記載し、研究結果の公表時に開示する。基準７に従い従事する業務を適切に管理する。</t>
    <phoneticPr fontId="5"/>
  </si>
  <si>
    <t>利益相反の内容</t>
    <rPh sb="0" eb="2">
      <t>リエキ</t>
    </rPh>
    <rPh sb="2" eb="4">
      <t>ソウハン</t>
    </rPh>
    <rPh sb="5" eb="7">
      <t>ナイヨウ</t>
    </rPh>
    <phoneticPr fontId="32"/>
  </si>
  <si>
    <r>
      <t>研究課題</t>
    </r>
    <r>
      <rPr>
        <b/>
        <sz val="18"/>
        <rFont val="Meiryo UI"/>
        <family val="3"/>
        <charset val="128"/>
      </rPr>
      <t>：</t>
    </r>
    <phoneticPr fontId="7"/>
  </si>
  <si>
    <r>
      <t>研究課題</t>
    </r>
    <r>
      <rPr>
        <b/>
        <sz val="16"/>
        <rFont val="メイリオ"/>
        <family val="3"/>
        <charset val="128"/>
      </rPr>
      <t>：</t>
    </r>
    <phoneticPr fontId="5"/>
  </si>
  <si>
    <r>
      <rPr>
        <b/>
        <sz val="14"/>
        <rFont val="メイリオ"/>
        <family val="3"/>
        <charset val="128"/>
      </rPr>
      <t>Q４.</t>
    </r>
    <r>
      <rPr>
        <b/>
        <u/>
        <sz val="14"/>
        <rFont val="メイリオ"/>
        <family val="3"/>
        <charset val="128"/>
      </rPr>
      <t>製薬企業等</t>
    </r>
    <r>
      <rPr>
        <b/>
        <sz val="14"/>
        <rFont val="メイリオ"/>
        <family val="3"/>
        <charset val="128"/>
      </rPr>
      <t>からの臨床研究に係る役務について、無償又は相当程度に安価で提供（</t>
    </r>
    <r>
      <rPr>
        <b/>
        <u/>
        <sz val="14"/>
        <rFont val="メイリオ"/>
        <family val="3"/>
        <charset val="128"/>
      </rPr>
      <t>対象薬剤製薬企業等</t>
    </r>
    <r>
      <rPr>
        <b/>
        <sz val="14"/>
        <rFont val="メイリオ"/>
        <family val="3"/>
        <charset val="128"/>
      </rPr>
      <t>から特定役務の提供を受ける場合は、有償での提供を含む）を受けるか？</t>
    </r>
    <r>
      <rPr>
        <sz val="14"/>
        <rFont val="メイリオ"/>
        <family val="3"/>
        <charset val="128"/>
      </rPr>
      <t xml:space="preserve">
</t>
    </r>
    <r>
      <rPr>
        <sz val="12"/>
        <rFont val="メイリオ"/>
        <family val="3"/>
        <charset val="128"/>
      </rPr>
      <t xml:space="preserve">
・特定役務は、データ管理、効果安全評価委員会への参画、モニタリング、統計、解析又は監査に関する役務をいう</t>
    </r>
    <rPh sb="3" eb="5">
      <t>セイヤク</t>
    </rPh>
    <rPh sb="5" eb="7">
      <t>キギョウ</t>
    </rPh>
    <rPh sb="7" eb="8">
      <t>トウ</t>
    </rPh>
    <rPh sb="11" eb="13">
      <t>リンショウ</t>
    </rPh>
    <rPh sb="13" eb="15">
      <t>ケンキュウ</t>
    </rPh>
    <rPh sb="16" eb="17">
      <t>カカ</t>
    </rPh>
    <rPh sb="18" eb="20">
      <t>エキム</t>
    </rPh>
    <rPh sb="25" eb="27">
      <t>ムショウ</t>
    </rPh>
    <rPh sb="27" eb="28">
      <t>マタ</t>
    </rPh>
    <rPh sb="29" eb="31">
      <t>ソウトウ</t>
    </rPh>
    <rPh sb="31" eb="33">
      <t>テイド</t>
    </rPh>
    <rPh sb="34" eb="36">
      <t>アンカ</t>
    </rPh>
    <rPh sb="37" eb="39">
      <t>テイキョウ</t>
    </rPh>
    <rPh sb="40" eb="42">
      <t>タイショウ</t>
    </rPh>
    <rPh sb="42" eb="44">
      <t>ヤクザイ</t>
    </rPh>
    <rPh sb="44" eb="46">
      <t>セイヤク</t>
    </rPh>
    <rPh sb="46" eb="48">
      <t>キギョウ</t>
    </rPh>
    <rPh sb="48" eb="49">
      <t>トウ</t>
    </rPh>
    <rPh sb="51" eb="53">
      <t>トクテイ</t>
    </rPh>
    <rPh sb="53" eb="55">
      <t>エキム</t>
    </rPh>
    <rPh sb="56" eb="58">
      <t>テイキョウ</t>
    </rPh>
    <rPh sb="59" eb="60">
      <t>ウ</t>
    </rPh>
    <rPh sb="62" eb="64">
      <t>バアイ</t>
    </rPh>
    <rPh sb="66" eb="68">
      <t>ユウショウ</t>
    </rPh>
    <rPh sb="70" eb="72">
      <t>テイキョウ</t>
    </rPh>
    <rPh sb="73" eb="74">
      <t>フク</t>
    </rPh>
    <rPh sb="77" eb="78">
      <t>ウ</t>
    </rPh>
    <rPh sb="85" eb="87">
      <t>トクテイ</t>
    </rPh>
    <rPh sb="87" eb="89">
      <t>エキム</t>
    </rPh>
    <rPh sb="94" eb="96">
      <t>カンリ</t>
    </rPh>
    <rPh sb="97" eb="99">
      <t>コウカ</t>
    </rPh>
    <rPh sb="99" eb="101">
      <t>アンゼン</t>
    </rPh>
    <rPh sb="101" eb="103">
      <t>ヒョウカ</t>
    </rPh>
    <rPh sb="103" eb="106">
      <t>イインカイ</t>
    </rPh>
    <rPh sb="108" eb="110">
      <t>サンカク</t>
    </rPh>
    <rPh sb="118" eb="120">
      <t>トウケイ</t>
    </rPh>
    <rPh sb="121" eb="123">
      <t>カイセキ</t>
    </rPh>
    <rPh sb="123" eb="124">
      <t>マタ</t>
    </rPh>
    <rPh sb="125" eb="127">
      <t>カンサ</t>
    </rPh>
    <rPh sb="128" eb="129">
      <t>カン</t>
    </rPh>
    <rPh sb="131" eb="133">
      <t>エキム</t>
    </rPh>
    <phoneticPr fontId="3"/>
  </si>
  <si>
    <t>基準1と8</t>
    <phoneticPr fontId="7"/>
  </si>
  <si>
    <r>
      <t>Q１.本研究は、 医薬品等製造販売業者が製造販売をし、又はしようとする医薬品等を用い</t>
    </r>
    <r>
      <rPr>
        <b/>
        <sz val="14"/>
        <color indexed="8"/>
        <rFont val="メイリオ"/>
        <family val="3"/>
        <charset val="128"/>
      </rPr>
      <t>るか？</t>
    </r>
    <rPh sb="9" eb="12">
      <t>イヤクヒン</t>
    </rPh>
    <rPh sb="12" eb="13">
      <t>トウ</t>
    </rPh>
    <rPh sb="13" eb="15">
      <t>セイゾウ</t>
    </rPh>
    <rPh sb="15" eb="17">
      <t>ハンバイ</t>
    </rPh>
    <rPh sb="17" eb="19">
      <t>ギョウシャ</t>
    </rPh>
    <rPh sb="20" eb="22">
      <t>セイゾウ</t>
    </rPh>
    <rPh sb="22" eb="24">
      <t>ハンバイ</t>
    </rPh>
    <rPh sb="27" eb="28">
      <t>マタ</t>
    </rPh>
    <rPh sb="35" eb="38">
      <t>イヤクヒン</t>
    </rPh>
    <rPh sb="38" eb="39">
      <t>トウ</t>
    </rPh>
    <phoneticPr fontId="3"/>
  </si>
  <si>
    <t>本研究の対象薬剤製薬企業等の関与について、下記の通り報告すると共に、利益相反管理計画を提出いたします。</t>
    <rPh sb="0" eb="1">
      <t>ホｎ</t>
    </rPh>
    <rPh sb="1" eb="3">
      <t>ケンキュ</t>
    </rPh>
    <rPh sb="4" eb="6">
      <t>タイショウ</t>
    </rPh>
    <rPh sb="6" eb="8">
      <t>ヤクザイ</t>
    </rPh>
    <rPh sb="8" eb="10">
      <t>セイヤク</t>
    </rPh>
    <rPh sb="10" eb="12">
      <t>キギョウ</t>
    </rPh>
    <rPh sb="12" eb="13">
      <t>トウ</t>
    </rPh>
    <rPh sb="14" eb="16">
      <t>カンヨ</t>
    </rPh>
    <rPh sb="21" eb="23">
      <t>カキ</t>
    </rPh>
    <rPh sb="24" eb="25">
      <t>トオｒ</t>
    </rPh>
    <rPh sb="26" eb="28">
      <t>ホウコｋ</t>
    </rPh>
    <rPh sb="31" eb="32">
      <t>トモニ</t>
    </rPh>
    <rPh sb="34" eb="36">
      <t>リエキ</t>
    </rPh>
    <rPh sb="36" eb="38">
      <t>ソウハン</t>
    </rPh>
    <rPh sb="38" eb="40">
      <t>カンｒ</t>
    </rPh>
    <rPh sb="40" eb="42">
      <t>ｋ</t>
    </rPh>
    <rPh sb="43" eb="45">
      <t>テイシュツ</t>
    </rPh>
    <phoneticPr fontId="5"/>
  </si>
  <si>
    <t>Q２.　対象薬剤製薬企業等が提供する寄附講座に所属しているか？</t>
    <rPh sb="4" eb="6">
      <t>タイショウ</t>
    </rPh>
    <rPh sb="6" eb="8">
      <t>ヤクザイ</t>
    </rPh>
    <rPh sb="8" eb="10">
      <t>セイヤク</t>
    </rPh>
    <rPh sb="10" eb="12">
      <t>キギョウ</t>
    </rPh>
    <rPh sb="12" eb="13">
      <t>トウ</t>
    </rPh>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</si>
  <si>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</si>
  <si>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</si>
  <si>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 xml:space="preserve">
・株式の保有については、公開株式については５％以上、未公開株式は1株以上、新株予約権は１個以上をいう。これに該当しない場合は、「なし」とすること。</t>
    </r>
    <rPh sb="100" eb="102">
      <t>ガイトウ</t>
    </rPh>
    <rPh sb="105" eb="107">
      <t>バアイ</t>
    </rPh>
    <phoneticPr fontId="5"/>
  </si>
  <si>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</si>
  <si>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</si>
  <si>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</si>
  <si>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</si>
  <si>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</si>
  <si>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本研究の対象薬剤製薬企業等の名称：</t>
    <rPh sb="14" eb="16">
      <t>メイショウ</t>
    </rPh>
    <phoneticPr fontId="5"/>
  </si>
  <si>
    <t>基準1と4と5</t>
    <rPh sb="0" eb="2">
      <t>キジュン</t>
    </rPh>
    <phoneticPr fontId="5"/>
  </si>
  <si>
    <t>研究課題：</t>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</si>
  <si>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</si>
  <si>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t xml:space="preserve">Q5.対象薬剤製薬企業等の株式を保有しているか？対象薬剤製薬企業等に出資を行っているか？
</t>
    </r>
    <r>
      <rPr>
        <sz val="14"/>
        <color indexed="8"/>
        <rFont val="メイリオ"/>
        <family val="3"/>
        <charset val="128"/>
      </rPr>
      <t>・株式の保有については、公開株式については５％以上、未公開株式は1株以上、新株予約権は１個以上をいう。これに該当しない場合は、「なし」とすること。</t>
    </r>
    <phoneticPr fontId="5"/>
  </si>
  <si>
    <t>Q6.その他、対象薬剤製薬企業等の関与があるか？</t>
    <phoneticPr fontId="5"/>
  </si>
  <si>
    <t>本研究の対象薬剤製薬企業等の名称：</t>
  </si>
  <si>
    <t>本研究の対象薬剤製薬企業等の関与について、事実確認の結果等を報告します。</t>
    <rPh sb="0" eb="1">
      <t>ホン</t>
    </rPh>
    <rPh sb="1" eb="3">
      <t>ケンキュウ</t>
    </rPh>
    <rPh sb="4" eb="6">
      <t>タイショウ</t>
    </rPh>
    <rPh sb="6" eb="8">
      <t>ヤクザイ</t>
    </rPh>
    <rPh sb="8" eb="10">
      <t>セイヤク</t>
    </rPh>
    <rPh sb="10" eb="13">
      <t>キギョウナド</t>
    </rPh>
    <rPh sb="14" eb="16">
      <t>カンヨ</t>
    </rPh>
    <rPh sb="21" eb="23">
      <t>ジジツ</t>
    </rPh>
    <rPh sb="23" eb="25">
      <t>カクニン</t>
    </rPh>
    <rPh sb="26" eb="29">
      <t>ケッカナド</t>
    </rPh>
    <rPh sb="30" eb="32">
      <t>ホウコク</t>
    </rPh>
    <phoneticPr fontId="5"/>
  </si>
  <si>
    <r>
      <t>研究責任医師</t>
    </r>
    <r>
      <rPr>
        <b/>
        <sz val="16"/>
        <rFont val="メイリオ"/>
        <family val="3"/>
        <charset val="128"/>
      </rPr>
      <t>：</t>
    </r>
    <rPh sb="2" eb="4">
      <t>セキニｎ</t>
    </rPh>
    <phoneticPr fontId="5"/>
  </si>
  <si>
    <t>Q１．対象薬剤製薬企業等からの寄附金の総額が、年間合計200万円を超えているか？</t>
    <phoneticPr fontId="5"/>
  </si>
  <si>
    <t>Q２.　対象薬剤製薬企業等が提供する寄附講座に所属しているか？</t>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</si>
  <si>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</si>
  <si>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</si>
  <si>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・株式の保有については、公開株式については５％以上、未公開株式は1株以上、新株予約権は１個以上をいう。これに該当しない場合は、「なし」とすること。</t>
    </r>
    <phoneticPr fontId="5"/>
  </si>
  <si>
    <t>研究課題：</t>
    <phoneticPr fontId="7"/>
  </si>
  <si>
    <r>
      <t>本研究</t>
    </r>
    <r>
      <rPr>
        <b/>
        <sz val="14"/>
        <rFont val="メイリオ"/>
        <family val="3"/>
        <charset val="128"/>
      </rPr>
      <t>に関与する製薬企業等の名称</t>
    </r>
    <rPh sb="0" eb="3">
      <t>ホンケンキュウ</t>
    </rPh>
    <rPh sb="4" eb="6">
      <t>カンヨ</t>
    </rPh>
    <rPh sb="8" eb="10">
      <t>セイヤク</t>
    </rPh>
    <rPh sb="10" eb="12">
      <t>キギョウ</t>
    </rPh>
    <rPh sb="14" eb="16">
      <t>メイショウ</t>
    </rPh>
    <phoneticPr fontId="3"/>
  </si>
  <si>
    <t>研究計画書へのCOI記載※</t>
    <rPh sb="0" eb="2">
      <t>ケンキュウ</t>
    </rPh>
    <rPh sb="2" eb="5">
      <t>ケイカクショ</t>
    </rPh>
    <rPh sb="10" eb="12">
      <t>キサイ</t>
    </rPh>
    <phoneticPr fontId="7"/>
  </si>
  <si>
    <t>説明文書でのCOI開示※</t>
    <rPh sb="9" eb="11">
      <t>カイジ</t>
    </rPh>
    <phoneticPr fontId="7"/>
  </si>
  <si>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</si>
  <si>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</si>
  <si>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</si>
  <si>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</si>
  <si>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</si>
  <si>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</si>
  <si>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t>様式C＜研究責任医師</t>
    </r>
    <r>
      <rPr>
        <b/>
        <sz val="20"/>
        <rFont val="メイリオ"/>
        <family val="3"/>
        <charset val="128"/>
      </rPr>
      <t>用＞　研究者利益相反自己申告書</t>
    </r>
    <rPh sb="0" eb="2">
      <t>ヨウシｋホウコｋオヨｂカンｒケイカｋホウコｋ</t>
    </rPh>
    <phoneticPr fontId="5"/>
  </si>
  <si>
    <r>
      <t>様式D＜研究責任医師</t>
    </r>
    <r>
      <rPr>
        <b/>
        <sz val="20"/>
        <rFont val="メイリオ"/>
        <family val="3"/>
        <charset val="128"/>
      </rPr>
      <t>用＞　利益相反状況確認報告書</t>
    </r>
    <rPh sb="0" eb="2">
      <t>ヨウシキ</t>
    </rPh>
    <rPh sb="13" eb="15">
      <t>リエキ</t>
    </rPh>
    <rPh sb="15" eb="17">
      <t>ソウハン</t>
    </rPh>
    <rPh sb="17" eb="19">
      <t>ジョウキョウ</t>
    </rPh>
    <rPh sb="19" eb="21">
      <t>カクニン</t>
    </rPh>
    <rPh sb="21" eb="24">
      <t>ホウコクショ</t>
    </rPh>
    <phoneticPr fontId="5"/>
  </si>
  <si>
    <t>詳細</t>
    <rPh sb="0" eb="2">
      <t>ショウサイ</t>
    </rPh>
    <phoneticPr fontId="29"/>
  </si>
  <si>
    <t>Q1：寄附金の総額が年間200万円超</t>
    <phoneticPr fontId="32"/>
  </si>
  <si>
    <t>Q2：（本人）寄付講座に所属（給与有り</t>
    <phoneticPr fontId="32"/>
  </si>
  <si>
    <t>Q3：（本人）年間100万円以上の個人的利益関係</t>
    <phoneticPr fontId="32"/>
  </si>
  <si>
    <t>Q3：（本人）年間250万円以上の個人的利益関係</t>
    <phoneticPr fontId="32"/>
  </si>
  <si>
    <t>Q3：（家族）年間100万円以上の個人的利益関係</t>
    <phoneticPr fontId="32"/>
  </si>
  <si>
    <t>Q3：（家族）年間250万円以上の個人的利益関係</t>
    <phoneticPr fontId="32"/>
  </si>
  <si>
    <t>Q4：（本人）役員等への就任</t>
    <phoneticPr fontId="32"/>
  </si>
  <si>
    <t>Q4：（家族）役員等への就任,</t>
    <phoneticPr fontId="32"/>
  </si>
  <si>
    <t>Q5：（本人）企業への出資</t>
    <phoneticPr fontId="32"/>
  </si>
  <si>
    <t>Q5：（本人）株式の保有</t>
    <phoneticPr fontId="32"/>
  </si>
  <si>
    <t>Q5：（家族）企業への出資</t>
    <phoneticPr fontId="32"/>
  </si>
  <si>
    <t>Q5：（家族）株式の保有</t>
    <phoneticPr fontId="32"/>
  </si>
  <si>
    <t>Q6：（本人）その他利益関係</t>
    <phoneticPr fontId="32"/>
  </si>
  <si>
    <t>Q6：（本人）知的財産への関与</t>
    <phoneticPr fontId="32"/>
  </si>
  <si>
    <t>Q6：（家族）その他利益関係</t>
    <phoneticPr fontId="32"/>
  </si>
  <si>
    <t>Q7：（家族）知的財産への関与</t>
    <phoneticPr fontId="32"/>
  </si>
  <si>
    <t>Q2：（本人）寄付講座に所属（給与無し）</t>
    <phoneticPr fontId="32"/>
  </si>
  <si>
    <t>（COI状況：選択肢）</t>
    <rPh sb="4" eb="6">
      <t>ジョウキョウ</t>
    </rPh>
    <rPh sb="7" eb="10">
      <t>センタクシ</t>
    </rPh>
    <phoneticPr fontId="32"/>
  </si>
  <si>
    <r>
      <rPr>
        <b/>
        <sz val="14"/>
        <rFont val="メイリオ"/>
        <family val="3"/>
        <charset val="128"/>
      </rPr>
      <t>Q５.本研究に、</t>
    </r>
    <r>
      <rPr>
        <b/>
        <u/>
        <sz val="14"/>
        <rFont val="メイリオ"/>
        <family val="3"/>
        <charset val="128"/>
      </rPr>
      <t>製薬企業等</t>
    </r>
    <r>
      <rPr>
        <b/>
        <sz val="14"/>
        <rFont val="メイリオ"/>
        <family val="3"/>
        <charset val="128"/>
      </rPr>
      <t>に在籍している者及び過去２年間在籍していた者の従事があるか？有りの場合、</t>
    </r>
    <r>
      <rPr>
        <b/>
        <u/>
        <sz val="14"/>
        <rFont val="メイリオ"/>
        <family val="3"/>
        <charset val="128"/>
      </rPr>
      <t>対象薬剤製薬企業等</t>
    </r>
    <r>
      <rPr>
        <b/>
        <sz val="14"/>
        <rFont val="メイリオ"/>
        <family val="3"/>
        <charset val="128"/>
      </rPr>
      <t>に在籍している者及び過去２年間在籍していた者の特定役務への従事があるか？</t>
    </r>
    <r>
      <rPr>
        <sz val="14"/>
        <color indexed="8"/>
        <rFont val="メイリオ"/>
        <family val="3"/>
        <charset val="128"/>
      </rPr>
      <t/>
    </r>
    <rPh sb="3" eb="4">
      <t>ホン</t>
    </rPh>
    <rPh sb="4" eb="6">
      <t>ケンキュウ</t>
    </rPh>
    <rPh sb="8" eb="10">
      <t>セイヤク</t>
    </rPh>
    <rPh sb="10" eb="12">
      <t>キギョウ</t>
    </rPh>
    <rPh sb="12" eb="13">
      <t>トウ</t>
    </rPh>
    <rPh sb="14" eb="16">
      <t>ザイセキ</t>
    </rPh>
    <rPh sb="20" eb="21">
      <t>モノ</t>
    </rPh>
    <rPh sb="21" eb="22">
      <t>オヨ</t>
    </rPh>
    <rPh sb="23" eb="25">
      <t>カコ</t>
    </rPh>
    <rPh sb="26" eb="28">
      <t>ネンカン</t>
    </rPh>
    <rPh sb="28" eb="30">
      <t>ザイセキ</t>
    </rPh>
    <rPh sb="34" eb="35">
      <t>モノ</t>
    </rPh>
    <rPh sb="36" eb="38">
      <t>ジュウジ</t>
    </rPh>
    <rPh sb="43" eb="44">
      <t>ア</t>
    </rPh>
    <rPh sb="46" eb="48">
      <t>バアイ</t>
    </rPh>
    <rPh sb="49" eb="51">
      <t>タイショウ</t>
    </rPh>
    <rPh sb="51" eb="53">
      <t>ヤクザイ</t>
    </rPh>
    <rPh sb="53" eb="55">
      <t>セイヤク</t>
    </rPh>
    <rPh sb="55" eb="57">
      <t>キギョウ</t>
    </rPh>
    <rPh sb="57" eb="58">
      <t>トウ</t>
    </rPh>
    <rPh sb="59" eb="61">
      <t>ザイセキ</t>
    </rPh>
    <rPh sb="65" eb="66">
      <t>モノ</t>
    </rPh>
    <rPh sb="66" eb="67">
      <t>オヨ</t>
    </rPh>
    <rPh sb="68" eb="70">
      <t>カコ</t>
    </rPh>
    <rPh sb="71" eb="73">
      <t>ネンカン</t>
    </rPh>
    <rPh sb="73" eb="75">
      <t>ザイセキ</t>
    </rPh>
    <rPh sb="79" eb="80">
      <t>モノ</t>
    </rPh>
    <rPh sb="81" eb="83">
      <t>トクテイ</t>
    </rPh>
    <rPh sb="83" eb="85">
      <t>エキム</t>
    </rPh>
    <rPh sb="87" eb="89">
      <t>ジュウジ</t>
    </rPh>
    <phoneticPr fontId="3"/>
  </si>
  <si>
    <r>
      <t xml:space="preserve">研究費の受入形態
</t>
    </r>
    <r>
      <rPr>
        <sz val="9"/>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
  </si>
  <si>
    <r>
      <t xml:space="preserve">受入方法：直接・間接
</t>
    </r>
    <r>
      <rPr>
        <sz val="9"/>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
  </si>
  <si>
    <t>対象薬剤製薬企業等の特定役務への関与の有無</t>
    <rPh sb="0" eb="2">
      <t>タイショウ</t>
    </rPh>
    <rPh sb="2" eb="4">
      <t>ヤクザイ</t>
    </rPh>
    <rPh sb="4" eb="6">
      <t>セイヤク</t>
    </rPh>
    <rPh sb="6" eb="8">
      <t>キギョウ</t>
    </rPh>
    <rPh sb="8" eb="9">
      <t>トウ</t>
    </rPh>
    <rPh sb="10" eb="12">
      <t>トクテイ</t>
    </rPh>
    <rPh sb="12" eb="14">
      <t>エキム</t>
    </rPh>
    <rPh sb="16" eb="18">
      <t>カンヨ</t>
    </rPh>
    <rPh sb="19" eb="21">
      <t>ウム</t>
    </rPh>
    <phoneticPr fontId="3"/>
  </si>
  <si>
    <t>製薬企業等の在籍者の従事の内容</t>
    <rPh sb="0" eb="2">
      <t>セイヤク</t>
    </rPh>
    <rPh sb="2" eb="4">
      <t>キギョウ</t>
    </rPh>
    <rPh sb="4" eb="5">
      <t>トウ</t>
    </rPh>
    <rPh sb="6" eb="9">
      <t>ザイセキシャ</t>
    </rPh>
    <rPh sb="10" eb="12">
      <t>ジュウジ</t>
    </rPh>
    <rPh sb="13" eb="15">
      <t>ナイヨウ</t>
    </rPh>
    <phoneticPr fontId="3"/>
  </si>
  <si>
    <t>対象薬剤製薬企業等の在籍者の特定役務への従事の有無</t>
    <rPh sb="0" eb="2">
      <t>タイショウ</t>
    </rPh>
    <rPh sb="2" eb="4">
      <t>ヤクザイ</t>
    </rPh>
    <rPh sb="4" eb="6">
      <t>セイヤク</t>
    </rPh>
    <rPh sb="6" eb="8">
      <t>キギョウ</t>
    </rPh>
    <rPh sb="8" eb="9">
      <t>トウ</t>
    </rPh>
    <rPh sb="10" eb="13">
      <t>ザイセキシャ</t>
    </rPh>
    <rPh sb="14" eb="16">
      <t>トクテイ</t>
    </rPh>
    <rPh sb="16" eb="18">
      <t>エキム</t>
    </rPh>
    <rPh sb="20" eb="22">
      <t>ジュウジ</t>
    </rPh>
    <rPh sb="23" eb="25">
      <t>ウム</t>
    </rPh>
    <phoneticPr fontId="3"/>
  </si>
  <si>
    <t>【研究者利益相反自己申告書（様式C)が必要な者】※研究責任医師を含め、本機関に所属する全ての利益相反申告者を記載すること。</t>
    <rPh sb="25" eb="27">
      <t>ケンキュウ</t>
    </rPh>
    <rPh sb="27" eb="29">
      <t>セキニン</t>
    </rPh>
    <rPh sb="29" eb="31">
      <t>イシ</t>
    </rPh>
    <rPh sb="32" eb="33">
      <t>フク</t>
    </rPh>
    <rPh sb="35" eb="36">
      <t>ホン</t>
    </rPh>
    <rPh sb="36" eb="38">
      <t>キカン</t>
    </rPh>
    <rPh sb="39" eb="41">
      <t>ショゾク</t>
    </rPh>
    <rPh sb="43" eb="44">
      <t>スベ</t>
    </rPh>
    <rPh sb="46" eb="48">
      <t>リエキ</t>
    </rPh>
    <rPh sb="48" eb="50">
      <t>ソウハン</t>
    </rPh>
    <rPh sb="50" eb="53">
      <t>シンコクシャ</t>
    </rPh>
    <rPh sb="54" eb="56">
      <t>キサイ</t>
    </rPh>
    <phoneticPr fontId="29"/>
  </si>
  <si>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rPh sb="18" eb="19">
      <t>モ</t>
    </rPh>
    <rPh sb="38" eb="39">
      <t>マタ</t>
    </rPh>
    <rPh sb="77" eb="79">
      <t>トクシュ</t>
    </rPh>
    <rPh sb="79" eb="82">
      <t>カンケイシャ</t>
    </rPh>
    <phoneticPr fontId="5"/>
  </si>
  <si>
    <t>実施医療機関名 又は 所属機関名</t>
    <rPh sb="6" eb="7">
      <t>メイ</t>
    </rPh>
    <rPh sb="8" eb="9">
      <t>マタ</t>
    </rPh>
    <rPh sb="15" eb="16">
      <t>ナ</t>
    </rPh>
    <phoneticPr fontId="5"/>
  </si>
  <si>
    <t>実施医療機関の管理者の氏名 又は 
所属機関の長の氏名</t>
    <rPh sb="7" eb="10">
      <t>カンリシャ</t>
    </rPh>
    <rPh sb="11" eb="13">
      <t>シメイ</t>
    </rPh>
    <rPh sb="14" eb="15">
      <t>マタ</t>
    </rPh>
    <phoneticPr fontId="5"/>
  </si>
  <si>
    <t>本研究に用いる医薬品等を製造販売し、若しくはしようとする医薬品等製造販売業者又はその特殊関係者（対象薬品製薬企業等）の名称</t>
    <rPh sb="18" eb="19">
      <t>モ</t>
    </rPh>
    <rPh sb="38" eb="39">
      <t>マタ</t>
    </rPh>
    <phoneticPr fontId="5"/>
  </si>
  <si>
    <t>※研究代表医師が認定委員会に提出する際に記載すること。</t>
    <rPh sb="1" eb="3">
      <t>ケンキュウ</t>
    </rPh>
    <rPh sb="3" eb="5">
      <t>ダイヒョウ</t>
    </rPh>
    <rPh sb="5" eb="7">
      <t>イシ</t>
    </rPh>
    <rPh sb="8" eb="10">
      <t>ニンテイ</t>
    </rPh>
    <rPh sb="10" eb="13">
      <t>イインカイ</t>
    </rPh>
    <rPh sb="14" eb="16">
      <t>テイシュツ</t>
    </rPh>
    <rPh sb="18" eb="19">
      <t>サイ</t>
    </rPh>
    <rPh sb="20" eb="22">
      <t>キサイ</t>
    </rPh>
    <phoneticPr fontId="32"/>
  </si>
  <si>
    <t>！違反です。基準8に従い対象薬剤製薬企業等の在籍者はデータ管理、統計・解析以外の特定役務には従事させることができません！</t>
    <rPh sb="1" eb="3">
      <t>イハン</t>
    </rPh>
    <rPh sb="6" eb="8">
      <t>キジュン</t>
    </rPh>
    <rPh sb="10" eb="11">
      <t>シタガ</t>
    </rPh>
    <rPh sb="12" eb="14">
      <t>タイショウ</t>
    </rPh>
    <rPh sb="14" eb="16">
      <t>ヤクザイ</t>
    </rPh>
    <rPh sb="16" eb="18">
      <t>セイヤク</t>
    </rPh>
    <rPh sb="18" eb="20">
      <t>キギョウ</t>
    </rPh>
    <rPh sb="20" eb="21">
      <t>トウ</t>
    </rPh>
    <rPh sb="22" eb="25">
      <t>ザイセキシャ</t>
    </rPh>
    <rPh sb="29" eb="31">
      <t>カンリ</t>
    </rPh>
    <rPh sb="32" eb="34">
      <t>トウケイ</t>
    </rPh>
    <rPh sb="35" eb="37">
      <t>カイセキ</t>
    </rPh>
    <rPh sb="37" eb="39">
      <t>イガイ</t>
    </rPh>
    <rPh sb="40" eb="42">
      <t>トクテイ</t>
    </rPh>
    <rPh sb="42" eb="44">
      <t>エキム</t>
    </rPh>
    <rPh sb="46" eb="48">
      <t>ジュウジ</t>
    </rPh>
    <phoneticPr fontId="3"/>
  </si>
  <si>
    <t>本研究に関与する製薬企業等についての利益相反管理計画（研究に対する関与）</t>
    <phoneticPr fontId="5"/>
  </si>
  <si>
    <t>本研究に関与する対象薬剤製薬企業等との利益相反管理計画（研究者個人に対する関与）</t>
    <rPh sb="0" eb="1">
      <t>ホン</t>
    </rPh>
    <rPh sb="1" eb="3">
      <t>ケンキュウ</t>
    </rPh>
    <rPh sb="4" eb="6">
      <t>カンヨ</t>
    </rPh>
    <rPh sb="8" eb="10">
      <t>タイショウ</t>
    </rPh>
    <rPh sb="10" eb="12">
      <t>ヤクザイ</t>
    </rPh>
    <rPh sb="12" eb="14">
      <t>セイヤク</t>
    </rPh>
    <rPh sb="14" eb="17">
      <t>キギョウナド</t>
    </rPh>
    <rPh sb="19" eb="21">
      <t>リエキ</t>
    </rPh>
    <rPh sb="21" eb="23">
      <t>ソウハン</t>
    </rPh>
    <rPh sb="23" eb="25">
      <t>カンリ</t>
    </rPh>
    <rPh sb="25" eb="27">
      <t>ケイカク</t>
    </rPh>
    <rPh sb="28" eb="31">
      <t>ケンキュウシャ</t>
    </rPh>
    <rPh sb="31" eb="33">
      <t>コジン</t>
    </rPh>
    <rPh sb="34" eb="35">
      <t>タイ</t>
    </rPh>
    <rPh sb="37" eb="39">
      <t>カンヨ</t>
    </rPh>
    <phoneticPr fontId="5"/>
  </si>
  <si>
    <t>株式を保有している</t>
    <rPh sb="0" eb="2">
      <t>カブシキ</t>
    </rPh>
    <rPh sb="3" eb="5">
      <t>ホユウ</t>
    </rPh>
    <phoneticPr fontId="5"/>
  </si>
  <si>
    <t>知的財産への関与有り</t>
    <rPh sb="0" eb="2">
      <t>チテキ</t>
    </rPh>
    <rPh sb="2" eb="4">
      <t>ザイサン</t>
    </rPh>
    <rPh sb="6" eb="8">
      <t>カンヨ</t>
    </rPh>
    <rPh sb="8" eb="9">
      <t>ア</t>
    </rPh>
    <phoneticPr fontId="5"/>
  </si>
  <si>
    <t>氏　　名</t>
    <phoneticPr fontId="5"/>
  </si>
  <si>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phoneticPr fontId="5"/>
  </si>
  <si>
    <t>本研究について、対象薬剤製薬企業等から研究資金等の提供を受ける場合は、法第32条に基づき必要な契約を締結すること。</t>
    <phoneticPr fontId="5"/>
  </si>
  <si>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rPh sb="32" eb="34">
      <t>キジュン</t>
    </rPh>
    <rPh sb="61" eb="63">
      <t>キジュン</t>
    </rPh>
    <rPh sb="153" eb="155">
      <t>キジュン</t>
    </rPh>
    <rPh sb="244" eb="246">
      <t>キジュン</t>
    </rPh>
    <rPh sb="248" eb="250">
      <t>キジュン</t>
    </rPh>
    <phoneticPr fontId="5"/>
  </si>
  <si>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phoneticPr fontId="5"/>
  </si>
  <si>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phoneticPr fontId="5"/>
  </si>
  <si>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rPh sb="39" eb="41">
      <t>キジュン</t>
    </rPh>
    <phoneticPr fontId="5"/>
  </si>
  <si>
    <t>研究分担医師は、基準４の①～⑤のいずれかに該当する場合、データ管理、効果安全性評価委員会への参画、モニタリング及び統計・解析に関与する業務には従事しないこと。</t>
    <rPh sb="8" eb="10">
      <t>キジュン</t>
    </rPh>
    <phoneticPr fontId="5"/>
  </si>
  <si>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phoneticPr fontId="5"/>
  </si>
  <si>
    <t>ver.3.1</t>
    <phoneticPr fontId="5"/>
  </si>
  <si>
    <t>ver.3.1</t>
    <phoneticPr fontId="3"/>
  </si>
  <si>
    <t>ver.3.1</t>
    <phoneticPr fontId="5"/>
  </si>
  <si>
    <t>ver.3.1</t>
    <phoneticPr fontId="5"/>
  </si>
  <si>
    <t>ver.3.1</t>
    <phoneticPr fontId="5"/>
  </si>
  <si>
    <t>ver.3.1</t>
    <phoneticPr fontId="5"/>
  </si>
  <si>
    <t>version</t>
    <phoneticPr fontId="3"/>
  </si>
  <si>
    <t>修正箇所</t>
    <rPh sb="0" eb="2">
      <t>シュウセイ</t>
    </rPh>
    <rPh sb="2" eb="4">
      <t>カショ</t>
    </rPh>
    <phoneticPr fontId="3"/>
  </si>
  <si>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rPh sb="5" eb="7">
      <t>ヨウシキ</t>
    </rPh>
    <rPh sb="9" eb="11">
      <t>ケンキュウ</t>
    </rPh>
    <rPh sb="11" eb="13">
      <t>セキニン</t>
    </rPh>
    <rPh sb="13" eb="15">
      <t>イシ</t>
    </rPh>
    <rPh sb="17" eb="19">
      <t>コウモク</t>
    </rPh>
    <rPh sb="50" eb="52">
      <t>イチブ</t>
    </rPh>
    <rPh sb="53" eb="54">
      <t>ラン</t>
    </rPh>
    <rPh sb="55" eb="57">
      <t>センタク</t>
    </rPh>
    <rPh sb="63" eb="66">
      <t>フグアイ</t>
    </rPh>
    <rPh sb="67" eb="69">
      <t>シュウセイ</t>
    </rPh>
    <phoneticPr fontId="3"/>
  </si>
  <si>
    <t>ver.3.1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</si>
</sst>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8" formatCode="#,##0&quot;円&quot;;[Red]\-#,##0&quot;円&quot;;&quot;0円&quot;"/>
    <numFmt numFmtId="179" formatCode="#,##0&quot;円&quot;;[Red]\-#,##0&quot;円&quot;;&quot;円&quot;"/>
    <numFmt numFmtId="180" formatCode="#,##0&quot;　円&quot;"/>
  </numFmts>
  <fonts count="69">
    <font>
      <sz val="11"/>
      <color theme="1"/>
      <name val="ＭＳ Ｐゴシック"/>
      <family val="3"/>
      <charset val="128"/>
      <scheme val="minor"/>
    </font>
    <font>
      <sz val="11"/>
      <color indexed="8"/>
      <name val="ＭＳ Ｐゴシック"/>
      <family val="3"/>
      <charset val="128"/>
    </font>
    <font>
      <sz val="12"/>
      <name val="Meiryo UI"/>
      <family val="3"/>
      <charset val="128"/>
    </font>
    <font>
      <sz val="6"/>
      <name val="ＭＳ Ｐゴシック"/>
      <family val="3"/>
      <charset val="128"/>
    </font>
    <font>
      <sz val="12"/>
      <name val="メイリオ"/>
      <family val="3"/>
      <charset val="128"/>
    </font>
    <font>
      <sz val="6"/>
      <name val="游ゴシック"/>
      <family val="3"/>
      <charset val="128"/>
    </font>
    <font>
      <b/>
      <sz val="20"/>
      <name val="Meiryo UI"/>
      <family val="3"/>
      <charset val="128"/>
    </font>
    <font>
      <sz val="6"/>
      <name val="Yu Gothic"/>
      <family val="3"/>
      <charset val="128"/>
    </font>
    <font>
      <b/>
      <sz val="18"/>
      <name val="Meiryo UI"/>
      <family val="3"/>
      <charset val="128"/>
    </font>
    <font>
      <sz val="14"/>
      <name val="Meiryo UI"/>
      <family val="3"/>
      <charset val="128"/>
    </font>
    <font>
      <b/>
      <sz val="12"/>
      <name val="Meiryo UI"/>
      <family val="3"/>
      <charset val="128"/>
    </font>
    <font>
      <sz val="16"/>
      <name val="Meiryo UI"/>
      <family val="3"/>
      <charset val="128"/>
    </font>
    <font>
      <b/>
      <sz val="22"/>
      <name val="メイリオ"/>
      <family val="3"/>
      <charset val="128"/>
    </font>
    <font>
      <sz val="10"/>
      <name val="メイリオ"/>
      <family val="3"/>
      <charset val="128"/>
    </font>
    <font>
      <b/>
      <sz val="11"/>
      <name val="メイリオ"/>
      <family val="3"/>
      <charset val="128"/>
    </font>
    <font>
      <sz val="11"/>
      <name val="メイリオ"/>
      <family val="3"/>
      <charset val="128"/>
    </font>
    <font>
      <sz val="14"/>
      <color indexed="8"/>
      <name val="メイリオ"/>
      <family val="3"/>
      <charset val="128"/>
    </font>
    <font>
      <b/>
      <sz val="14"/>
      <name val="メイリオ"/>
      <family val="3"/>
      <charset val="128"/>
    </font>
    <font>
      <sz val="14"/>
      <name val="メイリオ"/>
      <family val="3"/>
      <charset val="128"/>
    </font>
    <font>
      <b/>
      <sz val="20"/>
      <name val="メイリオ"/>
      <family val="3"/>
      <charset val="128"/>
    </font>
    <font>
      <b/>
      <sz val="14"/>
      <color indexed="8"/>
      <name val="メイリオ"/>
      <family val="3"/>
      <charset val="128"/>
    </font>
    <font>
      <b/>
      <sz val="16"/>
      <name val="メイリオ"/>
      <family val="3"/>
      <charset val="128"/>
    </font>
    <font>
      <sz val="16"/>
      <name val="メイリオ"/>
      <family val="3"/>
      <charset val="128"/>
    </font>
    <font>
      <sz val="18"/>
      <name val="メイリオ"/>
      <family val="3"/>
      <charset val="128"/>
    </font>
    <font>
      <sz val="20"/>
      <name val="メイリオ"/>
      <family val="3"/>
      <charset val="128"/>
    </font>
    <font>
      <b/>
      <sz val="18"/>
      <name val="メイリオ"/>
      <family val="3"/>
      <charset val="128"/>
    </font>
    <font>
      <sz val="14"/>
      <color indexed="8"/>
      <name val="メイリオ"/>
      <family val="3"/>
      <charset val="128"/>
    </font>
    <font>
      <b/>
      <sz val="14"/>
      <color indexed="8"/>
      <name val="メイリオ"/>
      <family val="3"/>
      <charset val="128"/>
    </font>
    <font>
      <b/>
      <u/>
      <sz val="18"/>
      <name val="メイリオ"/>
      <family val="3"/>
      <charset val="128"/>
    </font>
    <font>
      <sz val="6"/>
      <name val="ＭＳ Ｐゴシック"/>
      <family val="3"/>
      <charset val="128"/>
    </font>
    <font>
      <u/>
      <sz val="18"/>
      <name val="メイリオ"/>
      <family val="3"/>
      <charset val="128"/>
    </font>
    <font>
      <b/>
      <sz val="10"/>
      <name val="Meiryo UI"/>
      <family val="3"/>
      <charset val="128"/>
    </font>
    <font>
      <sz val="6"/>
      <name val="ＭＳ Ｐゴシック"/>
      <family val="3"/>
      <charset val="128"/>
    </font>
    <font>
      <b/>
      <sz val="12"/>
      <name val="メイリオ"/>
      <family val="3"/>
      <charset val="128"/>
    </font>
    <font>
      <b/>
      <sz val="24"/>
      <name val="メイリオ"/>
      <family val="3"/>
      <charset val="128"/>
    </font>
    <font>
      <b/>
      <sz val="14"/>
      <color indexed="8"/>
      <name val="メイリオ"/>
      <family val="3"/>
      <charset val="128"/>
    </font>
    <font>
      <sz val="14"/>
      <color indexed="8"/>
      <name val="メイリオ"/>
      <family val="3"/>
      <charset val="128"/>
    </font>
    <font>
      <b/>
      <u/>
      <sz val="14"/>
      <name val="メイリオ"/>
      <family val="3"/>
      <charset val="128"/>
    </font>
    <font>
      <b/>
      <sz val="14"/>
      <name val="Meiryo UI"/>
      <family val="3"/>
      <charset val="128"/>
    </font>
    <font>
      <sz val="9"/>
      <name val="メイリオ"/>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Meiryo UI"/>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ＭＳ Ｐゴシック"/>
      <family val="3"/>
      <charset val="128"/>
      <scheme val="minor"/>
    </font>
    <font>
      <sz val="16"/>
      <color theme="1"/>
      <name val="メイリオ"/>
      <family val="3"/>
      <charset val="128"/>
    </font>
    <font>
      <sz val="18"/>
      <color theme="1"/>
      <name val="メイリオ"/>
      <family val="3"/>
      <charset val="128"/>
    </font>
    <font>
      <b/>
      <sz val="14"/>
      <color theme="1"/>
      <name val="メイリオ"/>
      <family val="3"/>
      <charset val="128"/>
    </font>
    <font>
      <sz val="14"/>
      <color theme="1"/>
      <name val="Meiryo UI"/>
      <family val="3"/>
      <charset val="128"/>
    </font>
    <font>
      <sz val="14"/>
      <color rgb="FF000000"/>
      <name val="メイリオ"/>
      <family val="3"/>
      <charset val="128"/>
    </font>
    <font>
      <sz val="10"/>
      <color rgb="FFFF0000"/>
      <name val="メイリオ"/>
      <family val="3"/>
      <charset val="128"/>
    </font>
    <font>
      <b/>
      <strike/>
      <sz val="14"/>
      <color rgb="FFFF0000"/>
      <name val="メイリオ"/>
      <family val="3"/>
      <charset val="128"/>
    </font>
    <font>
      <b/>
      <sz val="14"/>
      <color theme="1"/>
      <name val="ＭＳ Ｐゴシック"/>
      <family val="3"/>
      <charset val="128"/>
      <scheme val="minor"/>
    </font>
    <font>
      <b/>
      <sz val="12"/>
      <color theme="1"/>
      <name val="メイリオ"/>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1"/>
      <color theme="1"/>
      <name val="メイリオ"/>
      <family val="3"/>
      <charset val="128"/>
    </font>
    <font>
      <sz val="16"/>
      <color theme="1"/>
      <name val="ＭＳ Ｐゴシック"/>
      <family val="3"/>
      <charset val="128"/>
      <scheme val="minor"/>
    </font>
    <font>
      <b/>
      <sz val="16"/>
      <color theme="1"/>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41" fillId="0" borderId="0" applyFont="0" applyFill="0" applyBorder="0" applyAlignment="0" applyProtection="0">
      <alignment vertical="center"/>
    </xf>
    <xf numFmtId="0" fontId="43" fillId="0" borderId="0"/>
    <xf numFmtId="0" fontId="41" fillId="0" borderId="0">
      <alignment vertical="center"/>
    </xf>
  </cellStyleXfs>
  <cellXfs count="672">
    <xf numFmtId="0" fontId="0" fillId="0" borderId="0" xfId="0">
      <alignment vertical="center"/>
    </xf>
    <xf numFmtId="0" fontId="2" fillId="0" borderId="0" xfId="2" applyFont="1"/>
    <xf numFmtId="0" fontId="4" fillId="0" borderId="0" xfId="2" applyFont="1" applyAlignment="1">
      <alignment horizontal="right"/>
    </xf>
    <xf numFmtId="0" fontId="44" fillId="0" borderId="0" xfId="2" applyFont="1"/>
    <xf numFmtId="0" fontId="44" fillId="0" borderId="0" xfId="2" applyFont="1" applyFill="1" applyAlignment="1">
      <alignment vertical="center"/>
    </xf>
    <xf numFmtId="0" fontId="2" fillId="0" borderId="0" xfId="2" applyFont="1" applyFill="1" applyAlignment="1">
      <alignment vertical="center"/>
    </xf>
    <xf numFmtId="0" fontId="2" fillId="0" borderId="0" xfId="2" applyFont="1" applyFill="1" applyAlignment="1">
      <alignment horizontal="lef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2" fillId="0" borderId="0" xfId="2" applyFont="1" applyFill="1" applyAlignment="1">
      <alignment horizontal="left" vertical="center" wrapText="1"/>
    </xf>
    <xf numFmtId="0" fontId="44" fillId="0" borderId="0" xfId="2" applyFont="1" applyAlignment="1">
      <alignment vertical="center"/>
    </xf>
    <xf numFmtId="0" fontId="44" fillId="0" borderId="0" xfId="2" applyFont="1" applyAlignment="1">
      <alignment horizontal="left" vertical="center"/>
    </xf>
    <xf numFmtId="0" fontId="2" fillId="0" borderId="0" xfId="2" applyFont="1" applyAlignment="1">
      <alignment vertical="center"/>
    </xf>
    <xf numFmtId="0" fontId="9" fillId="0" borderId="0" xfId="2" applyFont="1" applyAlignment="1">
      <alignment vertical="center"/>
    </xf>
    <xf numFmtId="0" fontId="44" fillId="0" borderId="0" xfId="2" applyFont="1" applyAlignment="1">
      <alignment vertical="center" wrapText="1"/>
    </xf>
    <xf numFmtId="0" fontId="45" fillId="0" borderId="0" xfId="0" applyFont="1">
      <alignment vertical="center"/>
    </xf>
    <xf numFmtId="0" fontId="4" fillId="0" borderId="0" xfId="0" applyFont="1" applyFill="1" applyAlignment="1">
      <alignment horizontal="left" vertical="center"/>
    </xf>
    <xf numFmtId="0" fontId="17" fillId="2" borderId="2" xfId="0" applyFont="1" applyFill="1" applyBorder="1" applyAlignment="1">
      <alignment horizontal="center" vertical="center"/>
    </xf>
    <xf numFmtId="0" fontId="22" fillId="0" borderId="0" xfId="0" applyFont="1" applyFill="1" applyAlignment="1"/>
    <xf numFmtId="0" fontId="4" fillId="0" borderId="0" xfId="0" applyFont="1" applyFill="1">
      <alignment vertical="center"/>
    </xf>
    <xf numFmtId="0" fontId="4" fillId="0" borderId="0" xfId="0" applyFont="1" applyFill="1" applyAlignment="1">
      <alignment horizontal="left" vertical="center" wrapText="1"/>
    </xf>
    <xf numFmtId="0" fontId="17" fillId="2" borderId="2"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178" fontId="18" fillId="0" borderId="1" xfId="1" applyNumberFormat="1" applyFont="1" applyFill="1" applyBorder="1" applyAlignment="1" applyProtection="1">
      <alignment vertical="center" wrapText="1"/>
      <protection locked="0"/>
    </xf>
    <xf numFmtId="0" fontId="46" fillId="0" borderId="0" xfId="3" applyFont="1">
      <alignment vertical="center"/>
    </xf>
    <xf numFmtId="0" fontId="46" fillId="0" borderId="0" xfId="3" applyFont="1" applyAlignment="1">
      <alignment vertical="center" wrapText="1"/>
    </xf>
    <xf numFmtId="0" fontId="46" fillId="0" borderId="0" xfId="3" applyFont="1" applyFill="1" applyBorder="1" applyAlignment="1">
      <alignment vertical="center" wrapText="1"/>
    </xf>
    <xf numFmtId="0" fontId="46" fillId="0" borderId="3" xfId="3" applyFont="1" applyBorder="1" applyAlignment="1">
      <alignment horizontal="center" vertical="center"/>
    </xf>
    <xf numFmtId="0" fontId="46" fillId="0" borderId="4" xfId="3" applyFont="1" applyBorder="1" applyAlignment="1">
      <alignment horizontal="center" vertical="center"/>
    </xf>
    <xf numFmtId="0" fontId="46" fillId="0" borderId="5" xfId="3" applyFont="1" applyBorder="1" applyAlignment="1">
      <alignment horizontal="center" vertical="center" wrapText="1"/>
    </xf>
    <xf numFmtId="0" fontId="46" fillId="0" borderId="2" xfId="3" applyFont="1" applyBorder="1" applyAlignment="1">
      <alignment vertical="center"/>
    </xf>
    <xf numFmtId="0" fontId="46" fillId="3" borderId="6" xfId="3" applyFont="1" applyFill="1" applyBorder="1" applyAlignment="1">
      <alignment horizontal="center" vertical="center"/>
    </xf>
    <xf numFmtId="0" fontId="46" fillId="3" borderId="7" xfId="3" applyFont="1" applyFill="1" applyBorder="1" applyAlignment="1">
      <alignment horizontal="left" vertical="center" wrapText="1"/>
    </xf>
    <xf numFmtId="0" fontId="46" fillId="0" borderId="8" xfId="3" applyFont="1" applyBorder="1" applyAlignment="1">
      <alignment horizontal="center" vertical="center"/>
    </xf>
    <xf numFmtId="0" fontId="46" fillId="3" borderId="9" xfId="3" applyFont="1" applyFill="1" applyBorder="1" applyAlignment="1">
      <alignment horizontal="center" vertical="center"/>
    </xf>
    <xf numFmtId="0" fontId="46" fillId="3" borderId="10" xfId="3" applyFont="1" applyFill="1" applyBorder="1" applyAlignment="1">
      <alignment horizontal="left" vertical="center" wrapText="1"/>
    </xf>
    <xf numFmtId="0" fontId="46" fillId="0" borderId="11" xfId="3" applyFont="1" applyBorder="1" applyAlignment="1">
      <alignment vertical="center"/>
    </xf>
    <xf numFmtId="0" fontId="46" fillId="0" borderId="11" xfId="3" applyFont="1" applyBorder="1" applyAlignment="1">
      <alignment horizontal="left" vertical="center" wrapText="1"/>
    </xf>
    <xf numFmtId="0" fontId="46" fillId="0" borderId="12" xfId="3" applyFont="1" applyBorder="1" applyAlignment="1">
      <alignment horizontal="center" vertical="center"/>
    </xf>
    <xf numFmtId="0" fontId="46" fillId="3" borderId="13" xfId="3" applyFont="1" applyFill="1" applyBorder="1" applyAlignment="1">
      <alignment horizontal="center" vertical="center"/>
    </xf>
    <xf numFmtId="0" fontId="46" fillId="3" borderId="14" xfId="3" applyFont="1" applyFill="1" applyBorder="1" applyAlignment="1">
      <alignment horizontal="left" vertical="center" wrapText="1"/>
    </xf>
    <xf numFmtId="0" fontId="46" fillId="0" borderId="15" xfId="3" applyFont="1" applyBorder="1" applyAlignment="1">
      <alignment horizontal="left" vertical="center" wrapText="1"/>
    </xf>
    <xf numFmtId="0" fontId="46" fillId="0" borderId="2" xfId="3" applyFont="1" applyBorder="1" applyAlignment="1">
      <alignment vertical="center" wrapText="1"/>
    </xf>
    <xf numFmtId="0" fontId="46" fillId="0" borderId="2" xfId="3" applyFont="1" applyBorder="1">
      <alignment vertical="center"/>
    </xf>
    <xf numFmtId="0" fontId="46" fillId="0" borderId="0" xfId="3" applyFont="1" applyFill="1" applyBorder="1" applyAlignment="1">
      <alignment horizontal="left" vertical="center" wrapText="1"/>
    </xf>
    <xf numFmtId="0" fontId="46" fillId="4" borderId="2" xfId="3" applyFont="1" applyFill="1" applyBorder="1" applyAlignment="1">
      <alignment horizontal="center" vertical="center"/>
    </xf>
    <xf numFmtId="0" fontId="45" fillId="0" borderId="0" xfId="0" applyFont="1" applyAlignment="1">
      <alignment horizontal="right" vertical="center"/>
    </xf>
    <xf numFmtId="0" fontId="47" fillId="0" borderId="0" xfId="3" applyFont="1">
      <alignment vertical="center"/>
    </xf>
    <xf numFmtId="0" fontId="15" fillId="0" borderId="0" xfId="3" applyFont="1" applyAlignment="1">
      <alignment vertical="center" wrapText="1"/>
    </xf>
    <xf numFmtId="0" fontId="15" fillId="0" borderId="0" xfId="3" applyFont="1">
      <alignment vertical="center"/>
    </xf>
    <xf numFmtId="0" fontId="47" fillId="0" borderId="0" xfId="3" applyFont="1" applyProtection="1">
      <alignment vertical="center"/>
    </xf>
    <xf numFmtId="0" fontId="4" fillId="0" borderId="0" xfId="3" applyFont="1" applyBorder="1" applyAlignment="1" applyProtection="1">
      <alignment vertical="center" wrapText="1"/>
    </xf>
    <xf numFmtId="0" fontId="4" fillId="0" borderId="0" xfId="3" applyFont="1" applyBorder="1" applyProtection="1">
      <alignment vertical="center"/>
    </xf>
    <xf numFmtId="0" fontId="4" fillId="0" borderId="0" xfId="3" applyFont="1" applyFill="1" applyBorder="1" applyAlignment="1" applyProtection="1">
      <alignment horizontal="right" vertical="center" wrapText="1"/>
    </xf>
    <xf numFmtId="0" fontId="15" fillId="0" borderId="2" xfId="3"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protection locked="0"/>
    </xf>
    <xf numFmtId="0" fontId="17" fillId="0" borderId="2" xfId="3" applyFont="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179" fontId="4" fillId="0" borderId="2" xfId="3" applyNumberFormat="1" applyFont="1" applyFill="1" applyBorder="1" applyAlignment="1" applyProtection="1">
      <alignment horizontal="center" vertical="center" wrapText="1"/>
      <protection locked="0"/>
    </xf>
    <xf numFmtId="0" fontId="15" fillId="0" borderId="0" xfId="3" applyFont="1" applyAlignment="1" applyProtection="1">
      <alignment vertical="center" wrapText="1"/>
    </xf>
    <xf numFmtId="0" fontId="15" fillId="0" borderId="0" xfId="3" applyFont="1" applyProtection="1">
      <alignment vertical="center"/>
    </xf>
    <xf numFmtId="0" fontId="23" fillId="0" borderId="0" xfId="3" applyFont="1" applyAlignment="1" applyProtection="1">
      <alignment horizontal="center" vertical="center"/>
    </xf>
    <xf numFmtId="0" fontId="23" fillId="0" borderId="0" xfId="3" applyFont="1" applyAlignment="1" applyProtection="1">
      <alignment horizontal="right" vertical="center"/>
    </xf>
    <xf numFmtId="0" fontId="18" fillId="0" borderId="0" xfId="3" applyFont="1" applyBorder="1" applyAlignment="1" applyProtection="1">
      <alignment horizontal="right" vertical="center" wrapText="1"/>
    </xf>
    <xf numFmtId="0" fontId="48" fillId="0" borderId="0" xfId="3" applyFont="1" applyBorder="1" applyAlignment="1" applyProtection="1">
      <alignment horizontal="left" vertical="center"/>
    </xf>
    <xf numFmtId="0" fontId="4" fillId="0" borderId="0" xfId="3" applyFont="1" applyBorder="1" applyAlignment="1" applyProtection="1">
      <alignment horizontal="left" vertical="center"/>
    </xf>
    <xf numFmtId="0" fontId="18" fillId="0" borderId="2" xfId="3" applyFont="1" applyBorder="1" applyAlignment="1" applyProtection="1">
      <alignment horizontal="center" vertical="center" wrapText="1"/>
    </xf>
    <xf numFmtId="0" fontId="4" fillId="0" borderId="0" xfId="3" applyFont="1" applyProtection="1">
      <alignment vertical="center"/>
    </xf>
    <xf numFmtId="0" fontId="4" fillId="0" borderId="0" xfId="3" applyFont="1" applyAlignment="1" applyProtection="1">
      <alignment horizontal="left" vertical="center"/>
    </xf>
    <xf numFmtId="0" fontId="23" fillId="0" borderId="0" xfId="3" applyFont="1" applyAlignment="1" applyProtection="1">
      <alignment horizontal="left" vertical="center"/>
    </xf>
    <xf numFmtId="0" fontId="23" fillId="0" borderId="0" xfId="3" applyFont="1" applyAlignment="1">
      <alignment horizontal="left" vertical="center"/>
    </xf>
    <xf numFmtId="0" fontId="28" fillId="0" borderId="0" xfId="3" applyFont="1" applyAlignment="1">
      <alignment horizontal="left" vertical="center"/>
    </xf>
    <xf numFmtId="0" fontId="15" fillId="0" borderId="0" xfId="3" applyFont="1" applyBorder="1" applyProtection="1">
      <alignment vertical="center"/>
    </xf>
    <xf numFmtId="0" fontId="48" fillId="0" borderId="0" xfId="3" applyFont="1" applyProtection="1">
      <alignment vertical="center"/>
    </xf>
    <xf numFmtId="0" fontId="49" fillId="0" borderId="0" xfId="3" applyFont="1" applyBorder="1" applyAlignment="1" applyProtection="1">
      <alignment vertical="center"/>
      <protection locked="0"/>
    </xf>
    <xf numFmtId="0" fontId="4" fillId="0" borderId="2" xfId="3" applyNumberFormat="1" applyFont="1" applyFill="1" applyBorder="1" applyAlignment="1" applyProtection="1">
      <alignment horizontal="center" vertical="center"/>
      <protection locked="0"/>
    </xf>
    <xf numFmtId="0" fontId="22" fillId="0" borderId="0" xfId="3" applyFont="1" applyBorder="1" applyAlignment="1" applyProtection="1">
      <alignment vertical="center" wrapText="1"/>
    </xf>
    <xf numFmtId="0" fontId="47" fillId="0" borderId="0" xfId="3"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xf>
    <xf numFmtId="0" fontId="18" fillId="0" borderId="0"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lignment horizontal="right" vertical="center"/>
    </xf>
    <xf numFmtId="0" fontId="17" fillId="5" borderId="2" xfId="3" applyFont="1" applyFill="1" applyBorder="1" applyAlignment="1" applyProtection="1">
      <alignment horizontal="center" vertical="center"/>
    </xf>
    <xf numFmtId="0" fontId="22" fillId="0" borderId="0" xfId="3" applyNumberFormat="1" applyFont="1" applyFill="1" applyBorder="1" applyAlignment="1" applyProtection="1">
      <alignment horizontal="left"/>
    </xf>
    <xf numFmtId="0" fontId="4" fillId="0" borderId="0" xfId="3" applyNumberFormat="1" applyFont="1" applyFill="1" applyBorder="1" applyAlignment="1" applyProtection="1">
      <alignment horizontal="left" vertical="center"/>
    </xf>
    <xf numFmtId="0" fontId="15" fillId="0" borderId="0" xfId="3" applyFont="1" applyAlignment="1" applyProtection="1">
      <alignment horizontal="left" vertical="center"/>
    </xf>
    <xf numFmtId="0" fontId="22" fillId="0" borderId="0" xfId="3" applyFont="1" applyProtection="1">
      <alignment vertical="center"/>
    </xf>
    <xf numFmtId="0" fontId="22" fillId="0" borderId="0" xfId="3" applyFont="1" applyAlignment="1" applyProtection="1"/>
    <xf numFmtId="0" fontId="18" fillId="0" borderId="2" xfId="3" applyFont="1" applyBorder="1" applyAlignment="1" applyProtection="1">
      <alignment horizontal="left" vertical="center" indent="1"/>
      <protection locked="0"/>
    </xf>
    <xf numFmtId="0" fontId="15" fillId="0" borderId="0" xfId="3" applyNumberFormat="1" applyFont="1" applyFill="1" applyBorder="1" applyAlignment="1" applyProtection="1">
      <alignment vertical="center"/>
    </xf>
    <xf numFmtId="58" fontId="18" fillId="0" borderId="2" xfId="3" applyNumberFormat="1" applyFont="1" applyBorder="1" applyAlignment="1" applyProtection="1">
      <alignment horizontal="left" vertical="center" indent="1"/>
      <protection locked="0"/>
    </xf>
    <xf numFmtId="0" fontId="50" fillId="0" borderId="0" xfId="3" applyFont="1" applyAlignment="1" applyProtection="1">
      <alignment horizontal="left" vertical="center"/>
    </xf>
    <xf numFmtId="0" fontId="22" fillId="0" borderId="0" xfId="3" applyFont="1" applyAlignment="1" applyProtection="1">
      <alignment horizontal="left" vertical="center"/>
    </xf>
    <xf numFmtId="0" fontId="22" fillId="0" borderId="0" xfId="3" applyFont="1" applyFill="1" applyBorder="1" applyAlignment="1" applyProtection="1">
      <alignment horizontal="center" vertical="center"/>
    </xf>
    <xf numFmtId="0" fontId="4" fillId="0" borderId="0" xfId="3" applyFont="1" applyFill="1" applyBorder="1" applyAlignment="1" applyProtection="1">
      <alignment horizontal="right" vertical="center"/>
    </xf>
    <xf numFmtId="0" fontId="23"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4" fillId="0" borderId="0" xfId="3" applyFont="1" applyFill="1" applyBorder="1" applyAlignment="1" applyProtection="1">
      <alignment vertical="center"/>
    </xf>
    <xf numFmtId="0" fontId="4" fillId="0" borderId="16" xfId="3"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 fillId="0" borderId="2" xfId="3" applyFont="1" applyBorder="1" applyAlignment="1" applyProtection="1">
      <alignment horizontal="center" vertical="center" wrapText="1"/>
    </xf>
    <xf numFmtId="0" fontId="18" fillId="0" borderId="2"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47" fillId="0" borderId="0" xfId="0" applyFo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lignment vertical="center"/>
    </xf>
    <xf numFmtId="0" fontId="50" fillId="0" borderId="0" xfId="0" applyFont="1" applyAlignment="1">
      <alignment horizontal="left" vertical="center"/>
    </xf>
    <xf numFmtId="0" fontId="21" fillId="0" borderId="0" xfId="0" applyFo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0" fillId="0" borderId="0" xfId="0" applyBorder="1" applyAlignment="1">
      <alignment vertical="center"/>
    </xf>
    <xf numFmtId="0" fontId="47" fillId="0" borderId="0" xfId="0" applyFont="1" applyAlignment="1">
      <alignment horizontal="left" vertical="center"/>
    </xf>
    <xf numFmtId="0" fontId="45" fillId="0" borderId="0" xfId="0" applyFont="1" applyBorder="1" applyAlignment="1">
      <alignment horizontal="center" vertical="center"/>
    </xf>
    <xf numFmtId="0" fontId="17" fillId="4" borderId="1" xfId="0" applyFont="1" applyFill="1" applyBorder="1" applyAlignment="1">
      <alignment horizontal="center" vertical="center"/>
    </xf>
    <xf numFmtId="0" fontId="45" fillId="0" borderId="0" xfId="0" applyFont="1" applyBorder="1" applyAlignment="1">
      <alignment vertical="center"/>
    </xf>
    <xf numFmtId="0" fontId="0" fillId="0" borderId="0" xfId="0" applyFont="1" applyBorder="1" applyAlignment="1">
      <alignment horizontal="left" vertical="center"/>
    </xf>
    <xf numFmtId="0" fontId="50" fillId="0" borderId="0" xfId="0" applyNumberFormat="1" applyFont="1" applyFill="1" applyBorder="1" applyAlignment="1" applyProtection="1">
      <alignment horizontal="left"/>
    </xf>
    <xf numFmtId="0" fontId="22" fillId="0" borderId="0" xfId="0" applyFont="1">
      <alignment vertical="center"/>
    </xf>
    <xf numFmtId="0" fontId="22" fillId="0" borderId="0" xfId="0" applyFont="1" applyBorder="1" applyAlignment="1">
      <alignment vertical="center" wrapText="1"/>
    </xf>
    <xf numFmtId="0" fontId="48" fillId="0" borderId="0" xfId="0" applyNumberFormat="1" applyFont="1" applyFill="1" applyBorder="1" applyAlignment="1">
      <alignment horizontal="left" vertical="center"/>
    </xf>
    <xf numFmtId="0" fontId="48" fillId="0" borderId="0"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wrapText="1"/>
    </xf>
    <xf numFmtId="0" fontId="17" fillId="6" borderId="2" xfId="0" applyFont="1" applyFill="1" applyBorder="1" applyAlignment="1">
      <alignment horizontal="center" vertical="center"/>
    </xf>
    <xf numFmtId="0" fontId="49" fillId="0" borderId="0" xfId="0" applyFont="1" applyBorder="1" applyAlignment="1">
      <alignment horizontal="center" vertical="center"/>
    </xf>
    <xf numFmtId="0" fontId="18" fillId="0" borderId="2" xfId="0" applyFont="1" applyBorder="1" applyAlignment="1">
      <alignment horizontal="center" vertical="center" wrapText="1"/>
    </xf>
    <xf numFmtId="0" fontId="50" fillId="0" borderId="0" xfId="0" applyFont="1" applyBorder="1" applyAlignment="1">
      <alignment vertical="center" wrapText="1"/>
    </xf>
    <xf numFmtId="0" fontId="45" fillId="0" borderId="0" xfId="0" applyFont="1" applyBorder="1" applyAlignment="1">
      <alignment horizontal="left" vertical="center"/>
    </xf>
    <xf numFmtId="0" fontId="4"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Border="1" applyAlignment="1">
      <alignment horizontal="center" vertical="center"/>
    </xf>
    <xf numFmtId="0" fontId="28" fillId="0" borderId="0" xfId="0" applyFont="1" applyAlignment="1">
      <alignment horizontal="left" vertical="center"/>
    </xf>
    <xf numFmtId="0" fontId="30" fillId="0" borderId="0" xfId="0" applyFont="1" applyAlignment="1">
      <alignment horizontal="left" vertical="center"/>
    </xf>
    <xf numFmtId="0" fontId="23" fillId="0" borderId="0" xfId="0" applyFont="1" applyAlignment="1">
      <alignment horizontal="left" vertical="center"/>
    </xf>
    <xf numFmtId="0" fontId="51" fillId="0" borderId="0" xfId="0"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4" fillId="0" borderId="0" xfId="0" applyFont="1" applyBorder="1" applyAlignment="1">
      <alignment horizontal="left" vertical="center"/>
    </xf>
    <xf numFmtId="0" fontId="48" fillId="0" borderId="0" xfId="0" applyFont="1" applyBorder="1" applyAlignment="1">
      <alignment horizontal="left" vertical="center"/>
    </xf>
    <xf numFmtId="0" fontId="47" fillId="0" borderId="0" xfId="0" applyFont="1" applyAlignment="1">
      <alignment vertical="center" wrapText="1"/>
    </xf>
    <xf numFmtId="0" fontId="23" fillId="0" borderId="0" xfId="0" applyFont="1" applyBorder="1" applyAlignment="1">
      <alignment horizontal="right" vertical="center"/>
    </xf>
    <xf numFmtId="0" fontId="50" fillId="0" borderId="0" xfId="0" applyFont="1" applyBorder="1" applyAlignment="1">
      <alignment horizontal="center" vertical="center" wrapText="1"/>
    </xf>
    <xf numFmtId="0" fontId="15" fillId="0" borderId="0" xfId="0" applyFont="1" applyAlignment="1">
      <alignment vertical="center" wrapText="1"/>
    </xf>
    <xf numFmtId="0" fontId="45" fillId="0" borderId="17" xfId="0" applyFont="1" applyBorder="1" applyAlignment="1" applyProtection="1">
      <alignment vertical="center" wrapText="1"/>
      <protection locked="0"/>
    </xf>
    <xf numFmtId="0" fontId="10" fillId="0" borderId="2" xfId="0" applyFont="1" applyBorder="1" applyAlignment="1">
      <alignment horizontal="center" vertical="center" wrapText="1"/>
    </xf>
    <xf numFmtId="0" fontId="50" fillId="0" borderId="2" xfId="0" applyFont="1" applyBorder="1" applyAlignment="1" applyProtection="1">
      <alignment horizontal="center" vertical="center"/>
    </xf>
    <xf numFmtId="0" fontId="45" fillId="0" borderId="2" xfId="0" applyFont="1" applyBorder="1" applyAlignment="1" applyProtection="1">
      <alignment vertical="center" wrapText="1"/>
      <protection locked="0"/>
    </xf>
    <xf numFmtId="0" fontId="31" fillId="0" borderId="2" xfId="0" applyFont="1" applyBorder="1" applyAlignment="1">
      <alignment horizontal="center" vertical="center" wrapText="1"/>
    </xf>
    <xf numFmtId="0" fontId="50" fillId="0" borderId="16" xfId="0" applyFont="1" applyBorder="1" applyAlignment="1" applyProtection="1">
      <alignment horizontal="center" vertical="center"/>
    </xf>
    <xf numFmtId="0" fontId="50" fillId="0" borderId="17" xfId="0" applyFont="1" applyBorder="1" applyAlignment="1" applyProtection="1">
      <alignment horizontal="center" vertical="center"/>
    </xf>
    <xf numFmtId="0" fontId="45" fillId="0" borderId="17" xfId="0" applyFont="1" applyBorder="1" applyAlignment="1" applyProtection="1">
      <alignment horizontal="center" vertical="center" wrapText="1"/>
      <protection locked="0"/>
    </xf>
    <xf numFmtId="0" fontId="52" fillId="0" borderId="18" xfId="0" applyFont="1" applyBorder="1" applyAlignment="1">
      <alignment horizontal="center" vertical="center"/>
    </xf>
    <xf numFmtId="0" fontId="50" fillId="0" borderId="2" xfId="0" applyFont="1" applyFill="1" applyBorder="1" applyAlignment="1" applyProtection="1">
      <alignment horizontal="center" vertical="center" wrapText="1"/>
    </xf>
    <xf numFmtId="0" fontId="4" fillId="0" borderId="0" xfId="0" applyFont="1" applyBorder="1">
      <alignment vertical="center"/>
    </xf>
    <xf numFmtId="0" fontId="4" fillId="0" borderId="0"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48" fillId="0" borderId="0" xfId="0" applyFont="1" applyBorder="1">
      <alignment vertical="center"/>
    </xf>
    <xf numFmtId="0" fontId="48" fillId="0" borderId="0" xfId="0" applyFont="1" applyBorder="1" applyAlignment="1">
      <alignment vertical="center" wrapText="1"/>
    </xf>
    <xf numFmtId="0" fontId="45" fillId="0" borderId="18" xfId="0" applyFont="1" applyBorder="1" applyAlignment="1">
      <alignment horizontal="center" vertical="center" wrapText="1"/>
    </xf>
    <xf numFmtId="0" fontId="45" fillId="0" borderId="18" xfId="0" applyFont="1" applyBorder="1" applyAlignment="1">
      <alignment horizontal="center" vertical="center"/>
    </xf>
    <xf numFmtId="0" fontId="5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52" fillId="0" borderId="0" xfId="0" applyNumberFormat="1" applyFont="1" applyFill="1" applyBorder="1" applyAlignment="1">
      <alignment horizontal="center" vertical="center"/>
    </xf>
    <xf numFmtId="0" fontId="50" fillId="0" borderId="0" xfId="0" applyFont="1" applyBorder="1" applyAlignment="1">
      <alignment horizontal="left" vertical="center"/>
    </xf>
    <xf numFmtId="0" fontId="17" fillId="0" borderId="0" xfId="0" applyFont="1" applyFill="1" applyBorder="1" applyAlignment="1">
      <alignment horizontal="center" vertical="center"/>
    </xf>
    <xf numFmtId="0" fontId="3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4" fillId="0" borderId="0" xfId="2" applyFont="1" applyAlignment="1">
      <alignment horizontal="right" vertical="center"/>
    </xf>
    <xf numFmtId="0" fontId="48" fillId="0" borderId="0" xfId="2" applyFont="1" applyAlignment="1">
      <alignment vertical="center"/>
    </xf>
    <xf numFmtId="0" fontId="48" fillId="0" borderId="0" xfId="2" applyFont="1" applyFill="1" applyAlignment="1">
      <alignment vertical="center"/>
    </xf>
    <xf numFmtId="0" fontId="50" fillId="0" borderId="0" xfId="2" applyFont="1" applyBorder="1" applyAlignment="1">
      <alignment horizontal="left" vertical="center" wrapText="1"/>
    </xf>
    <xf numFmtId="0" fontId="45" fillId="0" borderId="0" xfId="2" applyFont="1" applyFill="1" applyAlignment="1">
      <alignment horizontal="left" vertical="center"/>
    </xf>
    <xf numFmtId="0" fontId="48" fillId="0" borderId="0" xfId="2" applyFont="1" applyFill="1" applyAlignment="1">
      <alignment horizontal="left" vertical="center" wrapText="1"/>
    </xf>
    <xf numFmtId="0" fontId="22" fillId="0" borderId="0" xfId="2" applyFont="1" applyFill="1" applyAlignment="1">
      <alignment horizontal="right" vertical="center"/>
    </xf>
    <xf numFmtId="0" fontId="22" fillId="0" borderId="0" xfId="2" applyFont="1" applyFill="1" applyAlignment="1">
      <alignment horizontal="left" vertical="center" wrapText="1"/>
    </xf>
    <xf numFmtId="0" fontId="4" fillId="0" borderId="0" xfId="2" applyFont="1" applyAlignment="1">
      <alignment horizontal="left" vertical="center" wrapText="1"/>
    </xf>
    <xf numFmtId="0" fontId="52" fillId="6" borderId="2" xfId="0" applyFont="1" applyFill="1" applyBorder="1" applyAlignment="1">
      <alignment horizontal="center" vertical="center"/>
    </xf>
    <xf numFmtId="0" fontId="22" fillId="0" borderId="0" xfId="2" applyFont="1" applyAlignment="1"/>
    <xf numFmtId="0" fontId="44" fillId="0" borderId="2" xfId="2" applyFont="1" applyFill="1" applyBorder="1" applyAlignment="1">
      <alignment horizontal="center" vertical="center"/>
    </xf>
    <xf numFmtId="0" fontId="44" fillId="0" borderId="2" xfId="2" applyFont="1" applyFill="1" applyBorder="1" applyAlignment="1">
      <alignment horizontal="center" vertical="center" wrapText="1"/>
    </xf>
    <xf numFmtId="0" fontId="22" fillId="0" borderId="0" xfId="2" applyFont="1" applyAlignment="1" applyProtection="1"/>
    <xf numFmtId="0" fontId="0" fillId="0" borderId="0" xfId="0" applyBorder="1" applyAlignment="1" applyProtection="1">
      <alignment vertical="center"/>
    </xf>
    <xf numFmtId="0" fontId="21" fillId="0" borderId="0" xfId="2" applyFont="1" applyAlignment="1">
      <alignment vertical="center"/>
    </xf>
    <xf numFmtId="0" fontId="4" fillId="0" borderId="0" xfId="2" applyFont="1" applyAlignment="1">
      <alignment vertical="center"/>
    </xf>
    <xf numFmtId="0" fontId="45" fillId="0" borderId="0" xfId="2" applyFont="1" applyAlignment="1">
      <alignment vertical="center"/>
    </xf>
    <xf numFmtId="0" fontId="53" fillId="0" borderId="0" xfId="2" applyFont="1" applyAlignment="1">
      <alignment vertical="center"/>
    </xf>
    <xf numFmtId="0" fontId="4" fillId="0" borderId="2" xfId="2" applyFont="1" applyFill="1" applyBorder="1" applyAlignment="1" applyProtection="1">
      <alignment horizontal="center" vertical="center" wrapText="1"/>
      <protection locked="0"/>
    </xf>
    <xf numFmtId="0" fontId="48" fillId="0" borderId="0" xfId="2" applyFont="1" applyAlignment="1">
      <alignment horizontal="left" vertical="center"/>
    </xf>
    <xf numFmtId="0" fontId="22" fillId="0" borderId="0" xfId="2" applyFont="1" applyBorder="1" applyAlignment="1">
      <alignment horizontal="left" vertical="center" wrapText="1"/>
    </xf>
    <xf numFmtId="0" fontId="45" fillId="0" borderId="2" xfId="2" applyFont="1" applyBorder="1" applyAlignment="1">
      <alignment horizontal="center" vertical="center" wrapText="1"/>
    </xf>
    <xf numFmtId="0" fontId="54" fillId="0" borderId="19" xfId="2" applyFont="1" applyBorder="1" applyAlignment="1">
      <alignment horizontal="left" vertical="center" wrapText="1"/>
    </xf>
    <xf numFmtId="0" fontId="46" fillId="3" borderId="20" xfId="3" applyFont="1" applyFill="1" applyBorder="1" applyAlignment="1">
      <alignment horizontal="center" vertical="center"/>
    </xf>
    <xf numFmtId="0" fontId="46" fillId="3" borderId="21" xfId="3" applyFont="1" applyFill="1" applyBorder="1" applyAlignment="1">
      <alignment horizontal="left" vertical="center" wrapText="1"/>
    </xf>
    <xf numFmtId="0" fontId="46" fillId="0" borderId="9" xfId="3" applyFont="1" applyFill="1" applyBorder="1" applyAlignment="1">
      <alignment horizontal="center" vertical="center"/>
    </xf>
    <xf numFmtId="0" fontId="46" fillId="0" borderId="13" xfId="3" applyFont="1" applyFill="1" applyBorder="1" applyAlignment="1">
      <alignment horizontal="center" vertical="center"/>
    </xf>
    <xf numFmtId="0" fontId="46" fillId="0" borderId="20" xfId="3" applyFont="1" applyFill="1" applyBorder="1" applyAlignment="1">
      <alignment horizontal="center" vertical="center"/>
    </xf>
    <xf numFmtId="0" fontId="46" fillId="3" borderId="22" xfId="3" applyFont="1" applyFill="1" applyBorder="1" applyAlignment="1">
      <alignment horizontal="center" vertical="center" wrapText="1"/>
    </xf>
    <xf numFmtId="0" fontId="46" fillId="3" borderId="23" xfId="3" applyFont="1" applyFill="1" applyBorder="1" applyAlignment="1">
      <alignment horizontal="center" vertical="center" wrapText="1"/>
    </xf>
    <xf numFmtId="0" fontId="46" fillId="3" borderId="24" xfId="3" applyFont="1" applyFill="1" applyBorder="1" applyAlignment="1">
      <alignment horizontal="center" vertical="center" wrapText="1"/>
    </xf>
    <xf numFmtId="0" fontId="46" fillId="3" borderId="25" xfId="3" applyFont="1" applyFill="1" applyBorder="1" applyAlignment="1">
      <alignment horizontal="center" vertical="center" wrapText="1"/>
    </xf>
    <xf numFmtId="0" fontId="45" fillId="0" borderId="0" xfId="0" applyFont="1" applyAlignment="1">
      <alignment vertical="center"/>
    </xf>
    <xf numFmtId="0" fontId="45" fillId="0" borderId="2" xfId="2" applyFont="1" applyBorder="1" applyAlignment="1">
      <alignment horizontal="left" vertical="center" wrapText="1"/>
    </xf>
    <xf numFmtId="0" fontId="46" fillId="0" borderId="0" xfId="3" applyFont="1" applyFill="1" applyBorder="1" applyAlignment="1">
      <alignment horizontal="center" vertical="center"/>
    </xf>
    <xf numFmtId="0" fontId="55" fillId="0" borderId="2" xfId="3" applyFont="1" applyBorder="1" applyAlignment="1">
      <alignment horizontal="left" vertical="center" wrapText="1"/>
    </xf>
    <xf numFmtId="0" fontId="55" fillId="0" borderId="18" xfId="3" applyFont="1" applyBorder="1" applyAlignment="1">
      <alignment vertical="center" wrapText="1"/>
    </xf>
    <xf numFmtId="0" fontId="8" fillId="0" borderId="15" xfId="2" applyFont="1" applyFill="1" applyBorder="1" applyAlignment="1">
      <alignment horizontal="right" vertical="center"/>
    </xf>
    <xf numFmtId="0" fontId="56" fillId="0" borderId="0" xfId="0" applyFont="1" applyFill="1" applyBorder="1" applyAlignment="1">
      <alignment horizontal="center" vertical="center"/>
    </xf>
    <xf numFmtId="0" fontId="44" fillId="0" borderId="0" xfId="2" applyFont="1" applyAlignment="1">
      <alignment vertical="center"/>
    </xf>
    <xf numFmtId="0" fontId="17" fillId="2" borderId="2" xfId="0" applyFont="1" applyFill="1" applyBorder="1" applyAlignment="1">
      <alignment horizontal="center" vertical="center" wrapText="1"/>
    </xf>
    <xf numFmtId="0" fontId="46" fillId="0" borderId="2" xfId="3" applyFont="1" applyBorder="1" applyAlignment="1">
      <alignment vertical="center"/>
    </xf>
    <xf numFmtId="0" fontId="45" fillId="0" borderId="0" xfId="0" applyFont="1" applyBorder="1" applyAlignment="1">
      <alignment vertical="center"/>
    </xf>
    <xf numFmtId="0" fontId="48" fillId="0" borderId="0" xfId="2" applyFont="1" applyAlignment="1">
      <alignment vertical="center"/>
    </xf>
    <xf numFmtId="176" fontId="33" fillId="2" borderId="2" xfId="2" applyNumberFormat="1" applyFont="1" applyFill="1" applyBorder="1" applyAlignment="1">
      <alignment horizontal="center" vertical="center" wrapText="1"/>
    </xf>
    <xf numFmtId="176" fontId="17" fillId="2" borderId="2" xfId="2" applyNumberFormat="1" applyFont="1" applyFill="1" applyBorder="1" applyAlignment="1">
      <alignment horizontal="center" vertical="center" wrapText="1"/>
    </xf>
    <xf numFmtId="0" fontId="55" fillId="0" borderId="2" xfId="3" applyFont="1" applyBorder="1" applyAlignment="1">
      <alignment horizontal="left" vertical="center" wrapText="1"/>
    </xf>
    <xf numFmtId="0" fontId="52" fillId="2" borderId="1" xfId="2" applyFont="1" applyFill="1" applyBorder="1" applyAlignment="1">
      <alignment horizontal="center" vertical="center"/>
    </xf>
    <xf numFmtId="0" fontId="50" fillId="0" borderId="0" xfId="0" applyFont="1" applyBorder="1" applyAlignment="1">
      <alignment vertical="center" wrapText="1"/>
    </xf>
    <xf numFmtId="0" fontId="57" fillId="0" borderId="0" xfId="0" applyFont="1" applyFill="1" applyBorder="1" applyAlignment="1">
      <alignment horizontal="center" vertical="center"/>
    </xf>
    <xf numFmtId="0" fontId="50" fillId="0" borderId="19" xfId="0" applyFont="1" applyBorder="1" applyAlignment="1" applyProtection="1">
      <alignment horizontal="center" vertical="center"/>
    </xf>
    <xf numFmtId="0" fontId="50" fillId="0" borderId="1" xfId="0" applyFont="1" applyFill="1" applyBorder="1" applyAlignment="1" applyProtection="1">
      <alignment horizontal="center" vertical="center" wrapText="1"/>
    </xf>
    <xf numFmtId="0" fontId="50" fillId="0" borderId="2" xfId="0" applyFont="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50" fillId="0" borderId="16" xfId="0" applyFont="1" applyBorder="1" applyAlignment="1" applyProtection="1">
      <alignment horizontal="center" vertical="center" wrapText="1"/>
    </xf>
    <xf numFmtId="0" fontId="50" fillId="0" borderId="26" xfId="0" applyFont="1" applyBorder="1" applyAlignment="1" applyProtection="1">
      <alignment horizontal="center" vertical="center" wrapText="1"/>
    </xf>
    <xf numFmtId="0" fontId="50" fillId="0" borderId="17" xfId="0" applyFont="1" applyBorder="1" applyAlignment="1" applyProtection="1">
      <alignment horizontal="center" vertical="center" wrapText="1"/>
    </xf>
    <xf numFmtId="0" fontId="50" fillId="0" borderId="19" xfId="0" applyFont="1" applyBorder="1" applyAlignment="1" applyProtection="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44" fillId="0" borderId="0" xfId="2" applyFont="1" applyAlignment="1">
      <alignment horizontal="left" vertical="center" wrapText="1"/>
    </xf>
    <xf numFmtId="49" fontId="44" fillId="0" borderId="0" xfId="2" applyNumberFormat="1" applyFont="1" applyAlignment="1">
      <alignment horizontal="left" vertical="center"/>
    </xf>
    <xf numFmtId="0" fontId="2" fillId="7" borderId="0" xfId="2" applyFont="1" applyFill="1" applyAlignment="1" applyProtection="1">
      <alignment vertical="center"/>
    </xf>
    <xf numFmtId="0" fontId="13" fillId="7" borderId="2" xfId="2" applyFont="1" applyFill="1" applyBorder="1" applyAlignment="1" applyProtection="1">
      <alignment vertical="center" wrapText="1"/>
    </xf>
    <xf numFmtId="0" fontId="38" fillId="2" borderId="2" xfId="2" applyFont="1" applyFill="1" applyBorder="1" applyAlignment="1">
      <alignment horizontal="center" vertical="center"/>
    </xf>
    <xf numFmtId="0" fontId="45" fillId="0" borderId="1" xfId="2" applyFont="1" applyBorder="1" applyAlignment="1">
      <alignment horizontal="center" vertical="center" wrapText="1"/>
    </xf>
    <xf numFmtId="0" fontId="45" fillId="0" borderId="27" xfId="2" applyFont="1" applyBorder="1" applyAlignment="1">
      <alignment horizontal="center" vertical="center" wrapText="1"/>
    </xf>
    <xf numFmtId="180" fontId="45" fillId="0" borderId="27" xfId="2"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45" fillId="8" borderId="19" xfId="0" applyFont="1" applyFill="1" applyBorder="1" applyAlignment="1">
      <alignment vertical="center" wrapText="1"/>
    </xf>
    <xf numFmtId="0" fontId="45" fillId="8" borderId="28" xfId="0" applyFont="1" applyFill="1" applyBorder="1" applyAlignment="1">
      <alignment vertical="center" wrapText="1"/>
    </xf>
    <xf numFmtId="0" fontId="45" fillId="8" borderId="29" xfId="0" applyFont="1" applyFill="1" applyBorder="1" applyAlignment="1">
      <alignment vertical="center" wrapText="1"/>
    </xf>
    <xf numFmtId="0" fontId="45" fillId="8" borderId="30" xfId="0" applyFont="1" applyFill="1" applyBorder="1" applyAlignment="1">
      <alignment vertical="center" wrapText="1"/>
    </xf>
    <xf numFmtId="0" fontId="45" fillId="8" borderId="26" xfId="0" applyFont="1" applyFill="1" applyBorder="1" applyAlignment="1">
      <alignment vertical="center" wrapText="1"/>
    </xf>
    <xf numFmtId="0" fontId="23" fillId="0" borderId="0" xfId="3" applyFont="1" applyAlignment="1" applyProtection="1">
      <alignment horizontal="center" vertical="center" wrapText="1"/>
    </xf>
    <xf numFmtId="0" fontId="47" fillId="0" borderId="0" xfId="3" applyFont="1" applyAlignment="1" applyProtection="1">
      <alignment vertical="center" wrapText="1"/>
    </xf>
    <xf numFmtId="0" fontId="4" fillId="0" borderId="2" xfId="3" applyFont="1" applyBorder="1" applyAlignment="1" applyProtection="1">
      <alignment horizontal="center" vertical="center" wrapText="1"/>
      <protection locked="0"/>
    </xf>
    <xf numFmtId="0" fontId="4" fillId="0" borderId="16" xfId="3" applyFont="1" applyFill="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wrapText="1"/>
    </xf>
    <xf numFmtId="0" fontId="47" fillId="0" borderId="0" xfId="3" applyFont="1" applyAlignment="1">
      <alignment vertical="center" wrapText="1"/>
    </xf>
    <xf numFmtId="0" fontId="18" fillId="0" borderId="2" xfId="3" applyFont="1" applyBorder="1" applyAlignment="1" applyProtection="1">
      <alignment horizontal="left" vertical="center" wrapText="1" indent="1"/>
      <protection locked="0"/>
    </xf>
    <xf numFmtId="0" fontId="48" fillId="0" borderId="0" xfId="0" applyFont="1" applyBorder="1" applyAlignment="1">
      <alignment horizontal="left" vertical="center" wrapText="1"/>
    </xf>
    <xf numFmtId="0" fontId="48" fillId="0" borderId="0" xfId="0" applyFont="1" applyBorder="1" applyAlignment="1">
      <alignment horizontal="center" vertical="center" wrapText="1"/>
    </xf>
    <xf numFmtId="0" fontId="54" fillId="0" borderId="2" xfId="2" applyFont="1" applyBorder="1" applyAlignment="1" applyProtection="1">
      <alignment horizontal="center" vertical="center" wrapText="1"/>
      <protection locked="0"/>
    </xf>
    <xf numFmtId="176" fontId="52" fillId="2" borderId="27" xfId="2" applyNumberFormat="1" applyFont="1" applyFill="1" applyBorder="1" applyAlignment="1">
      <alignment horizontal="center" vertical="center" wrapText="1"/>
    </xf>
    <xf numFmtId="0" fontId="49" fillId="2" borderId="27" xfId="0" applyFont="1" applyFill="1" applyBorder="1" applyAlignment="1">
      <alignment vertical="center" wrapText="1"/>
    </xf>
    <xf numFmtId="176" fontId="58" fillId="2" borderId="27" xfId="2" applyNumberFormat="1" applyFont="1" applyFill="1" applyBorder="1" applyAlignment="1">
      <alignment horizontal="left" vertical="center" wrapText="1"/>
    </xf>
    <xf numFmtId="176" fontId="58" fillId="2" borderId="18" xfId="2" applyNumberFormat="1" applyFont="1" applyFill="1" applyBorder="1" applyAlignment="1">
      <alignment horizontal="left" vertical="center" wrapText="1"/>
    </xf>
    <xf numFmtId="0" fontId="4" fillId="0" borderId="0" xfId="2" applyFont="1" applyAlignment="1">
      <alignment vertical="center" wrapText="1"/>
    </xf>
    <xf numFmtId="176" fontId="17" fillId="2" borderId="27" xfId="2" applyNumberFormat="1" applyFont="1" applyFill="1" applyBorder="1" applyAlignment="1">
      <alignment horizontal="center" vertical="center" wrapText="1"/>
    </xf>
    <xf numFmtId="0" fontId="59" fillId="2" borderId="27" xfId="0" applyFont="1" applyFill="1" applyBorder="1" applyAlignment="1">
      <alignment vertical="center" wrapText="1"/>
    </xf>
    <xf numFmtId="176" fontId="33" fillId="2" borderId="27" xfId="2" applyNumberFormat="1" applyFont="1" applyFill="1" applyBorder="1" applyAlignment="1">
      <alignment horizontal="left" vertical="center" wrapText="1"/>
    </xf>
    <xf numFmtId="176" fontId="33" fillId="2" borderId="18" xfId="2" applyNumberFormat="1" applyFont="1" applyFill="1" applyBorder="1" applyAlignment="1">
      <alignment horizontal="left" vertical="center" wrapText="1"/>
    </xf>
    <xf numFmtId="0" fontId="9" fillId="0" borderId="2" xfId="2" applyFont="1" applyBorder="1" applyAlignment="1" applyProtection="1">
      <alignment horizontal="center" vertical="center"/>
    </xf>
    <xf numFmtId="0" fontId="0" fillId="0" borderId="2" xfId="0" applyBorder="1" applyAlignment="1">
      <alignment vertical="center" wrapText="1"/>
    </xf>
    <xf numFmtId="0" fontId="0" fillId="9" borderId="2" xfId="0" applyFill="1" applyBorder="1">
      <alignment vertical="center"/>
    </xf>
    <xf numFmtId="0" fontId="0" fillId="0" borderId="2" xfId="0" applyBorder="1" applyAlignment="1">
      <alignment horizontal="right" vertical="center"/>
    </xf>
    <xf numFmtId="31" fontId="2" fillId="0" borderId="1" xfId="2" applyNumberFormat="1" applyFont="1" applyFill="1" applyBorder="1" applyAlignment="1" applyProtection="1">
      <alignment horizontal="left" vertical="center" indent="2"/>
      <protection locked="0"/>
    </xf>
    <xf numFmtId="0" fontId="60" fillId="0" borderId="18" xfId="3" applyFont="1" applyBorder="1" applyAlignment="1" applyProtection="1">
      <alignment horizontal="left" vertical="center" indent="2"/>
      <protection locked="0"/>
    </xf>
    <xf numFmtId="0" fontId="2" fillId="0" borderId="0" xfId="2" applyFont="1" applyAlignment="1">
      <alignment horizontal="left" vertical="center" wrapText="1"/>
    </xf>
    <xf numFmtId="0" fontId="9" fillId="0" borderId="2" xfId="2" applyFont="1" applyBorder="1" applyAlignment="1" applyProtection="1">
      <alignment horizontal="left" vertical="center" wrapText="1"/>
    </xf>
    <xf numFmtId="0" fontId="9" fillId="0" borderId="2" xfId="2" applyFont="1" applyBorder="1" applyAlignment="1" applyProtection="1">
      <alignment horizontal="left" vertical="center"/>
    </xf>
    <xf numFmtId="0" fontId="9" fillId="0" borderId="11" xfId="2" applyFont="1" applyBorder="1" applyAlignment="1">
      <alignment horizontal="center" vertical="center"/>
    </xf>
    <xf numFmtId="0" fontId="9" fillId="0" borderId="2" xfId="2" applyFont="1" applyBorder="1" applyAlignment="1" applyProtection="1">
      <alignment vertical="center" wrapText="1"/>
    </xf>
    <xf numFmtId="0" fontId="9" fillId="0" borderId="2" xfId="2" applyFont="1" applyBorder="1" applyAlignment="1" applyProtection="1">
      <alignment vertical="center"/>
    </xf>
    <xf numFmtId="0" fontId="6" fillId="0" borderId="0" xfId="2" applyFont="1" applyFill="1" applyBorder="1" applyAlignment="1">
      <alignment horizontal="center" vertical="center"/>
    </xf>
    <xf numFmtId="0" fontId="9" fillId="0" borderId="0" xfId="2" applyFont="1" applyAlignment="1">
      <alignment horizontal="left" vertical="center"/>
    </xf>
    <xf numFmtId="176" fontId="2" fillId="0" borderId="1" xfId="2" applyNumberFormat="1" applyFont="1" applyFill="1" applyBorder="1" applyAlignment="1" applyProtection="1">
      <alignment horizontal="left" vertical="center" indent="2"/>
      <protection locked="0"/>
    </xf>
    <xf numFmtId="176" fontId="60" fillId="0" borderId="18" xfId="3" applyNumberFormat="1" applyFont="1" applyBorder="1" applyAlignment="1" applyProtection="1">
      <alignment horizontal="left" vertical="center" indent="2"/>
      <protection locked="0"/>
    </xf>
    <xf numFmtId="0" fontId="2" fillId="0" borderId="26" xfId="2" applyFont="1" applyFill="1" applyBorder="1" applyAlignment="1" applyProtection="1">
      <alignment horizontal="left" vertical="center" indent="2"/>
      <protection locked="0"/>
    </xf>
    <xf numFmtId="0" fontId="2" fillId="0" borderId="31" xfId="2" applyFont="1" applyFill="1" applyBorder="1" applyAlignment="1" applyProtection="1">
      <alignment horizontal="left" vertical="center" indent="2"/>
      <protection locked="0"/>
    </xf>
    <xf numFmtId="0" fontId="11" fillId="0" borderId="15" xfId="2" applyFont="1" applyFill="1" applyBorder="1" applyAlignment="1" applyProtection="1">
      <alignment horizontal="left" vertical="center" indent="1"/>
      <protection locked="0"/>
    </xf>
    <xf numFmtId="0" fontId="61" fillId="0" borderId="15" xfId="2"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62" fillId="0" borderId="15" xfId="0" applyFont="1" applyBorder="1" applyAlignment="1">
      <alignment vertical="center"/>
    </xf>
    <xf numFmtId="0" fontId="22" fillId="0" borderId="0" xfId="0" applyFont="1" applyBorder="1" applyAlignment="1" applyProtection="1">
      <alignment vertical="center" wrapText="1"/>
      <protection locked="0"/>
    </xf>
    <xf numFmtId="0" fontId="63" fillId="0" borderId="0" xfId="0" applyFont="1" applyAlignment="1">
      <alignment vertical="center" wrapText="1"/>
    </xf>
    <xf numFmtId="0" fontId="63" fillId="0" borderId="15" xfId="0" applyFont="1" applyBorder="1" applyAlignment="1">
      <alignment vertical="center" wrapText="1"/>
    </xf>
    <xf numFmtId="0" fontId="2" fillId="0" borderId="19"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1" xfId="0" applyBorder="1" applyAlignment="1" applyProtection="1">
      <alignment vertical="center" wrapText="1"/>
      <protection locked="0"/>
    </xf>
    <xf numFmtId="0" fontId="17" fillId="2" borderId="1" xfId="0" applyFont="1" applyFill="1" applyBorder="1" applyAlignment="1">
      <alignment horizontal="center" vertical="center"/>
    </xf>
    <xf numFmtId="0" fontId="64" fillId="0" borderId="27" xfId="0" applyFont="1" applyBorder="1" applyAlignment="1">
      <alignment vertical="center"/>
    </xf>
    <xf numFmtId="0" fontId="0" fillId="0" borderId="18"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5"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52" fillId="0" borderId="2" xfId="0" applyFont="1" applyBorder="1" applyAlignment="1">
      <alignment vertical="center" wrapText="1"/>
    </xf>
    <xf numFmtId="0" fontId="42"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8"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0" fillId="0" borderId="2" xfId="0" applyBorder="1" applyAlignment="1" applyProtection="1">
      <alignment vertical="center" wrapText="1"/>
      <protection locked="0"/>
    </xf>
    <xf numFmtId="0" fontId="45" fillId="0" borderId="2" xfId="0" applyFont="1" applyBorder="1" applyAlignment="1">
      <alignment vertical="center" wrapText="1"/>
    </xf>
    <xf numFmtId="0" fontId="0" fillId="0" borderId="2" xfId="0" applyBorder="1" applyAlignment="1">
      <alignment vertical="center" wrapText="1"/>
    </xf>
    <xf numFmtId="0" fontId="45" fillId="0" borderId="2" xfId="0" applyFont="1" applyBorder="1" applyAlignment="1">
      <alignment horizontal="center" vertical="center" wrapText="1"/>
    </xf>
    <xf numFmtId="0" fontId="0" fillId="0" borderId="2" xfId="0" applyBorder="1" applyAlignment="1">
      <alignment horizontal="center" vertical="center" wrapText="1"/>
    </xf>
    <xf numFmtId="0" fontId="18" fillId="0" borderId="2" xfId="0" applyFont="1" applyBorder="1" applyAlignment="1">
      <alignment vertical="center" wrapText="1"/>
    </xf>
    <xf numFmtId="0" fontId="60" fillId="0" borderId="2" xfId="0" applyFont="1" applyBorder="1" applyAlignment="1">
      <alignment vertical="center" wrapText="1"/>
    </xf>
    <xf numFmtId="0" fontId="45" fillId="0" borderId="17" xfId="0" applyFont="1" applyBorder="1" applyAlignment="1">
      <alignment vertical="center" wrapText="1"/>
    </xf>
    <xf numFmtId="0" fontId="45" fillId="0" borderId="16" xfId="0" applyFont="1" applyBorder="1" applyAlignment="1">
      <alignment vertical="center" wrapText="1"/>
    </xf>
    <xf numFmtId="0" fontId="45" fillId="0" borderId="16"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8" fillId="0" borderId="1" xfId="0" applyFont="1" applyFill="1" applyBorder="1" applyAlignment="1" applyProtection="1">
      <alignment horizontal="center" vertical="center" wrapText="1"/>
    </xf>
    <xf numFmtId="0" fontId="0" fillId="0" borderId="18" xfId="0" applyBorder="1" applyAlignment="1">
      <alignment vertical="center" wrapText="1"/>
    </xf>
    <xf numFmtId="0" fontId="18" fillId="0" borderId="1" xfId="0" applyFont="1" applyFill="1" applyBorder="1" applyAlignment="1" applyProtection="1">
      <alignment horizontal="center" vertical="center"/>
    </xf>
    <xf numFmtId="0" fontId="45" fillId="0" borderId="0" xfId="0" applyFont="1" applyAlignment="1">
      <alignment vertical="center"/>
    </xf>
    <xf numFmtId="0" fontId="0" fillId="0" borderId="0" xfId="0" applyAlignment="1">
      <alignment vertical="center"/>
    </xf>
    <xf numFmtId="0" fontId="48" fillId="0" borderId="0" xfId="0" applyFont="1" applyFill="1" applyAlignment="1">
      <alignment vertical="center"/>
    </xf>
    <xf numFmtId="0" fontId="47" fillId="0" borderId="0" xfId="0" applyFont="1" applyAlignment="1">
      <alignment vertical="center"/>
    </xf>
    <xf numFmtId="0" fontId="17" fillId="0" borderId="17" xfId="3" applyFont="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5" fillId="0" borderId="17" xfId="3" applyFont="1" applyFill="1" applyBorder="1" applyAlignment="1" applyProtection="1">
      <alignment horizontal="center" vertical="center" wrapText="1"/>
    </xf>
    <xf numFmtId="0" fontId="4" fillId="0" borderId="17" xfId="3" applyFont="1" applyFill="1" applyBorder="1" applyAlignment="1" applyProtection="1">
      <alignment horizontal="center" vertical="center" wrapText="1"/>
      <protection locked="0"/>
    </xf>
    <xf numFmtId="0" fontId="0" fillId="0" borderId="16" xfId="0" applyBorder="1" applyAlignment="1">
      <alignment vertical="center" wrapText="1"/>
    </xf>
    <xf numFmtId="0" fontId="18" fillId="0" borderId="19" xfId="3" applyFont="1" applyBorder="1" applyAlignment="1" applyProtection="1">
      <alignment vertical="center" wrapText="1"/>
    </xf>
    <xf numFmtId="0" fontId="18" fillId="0" borderId="11" xfId="3" applyFont="1" applyBorder="1" applyAlignment="1" applyProtection="1">
      <alignment vertical="center" wrapText="1"/>
    </xf>
    <xf numFmtId="0" fontId="18" fillId="0" borderId="29" xfId="3" applyFont="1" applyBorder="1" applyAlignment="1" applyProtection="1">
      <alignment vertical="center" wrapText="1"/>
    </xf>
    <xf numFmtId="0" fontId="18" fillId="0" borderId="0" xfId="3" applyFont="1" applyBorder="1" applyAlignment="1" applyProtection="1">
      <alignment vertical="center" wrapText="1"/>
    </xf>
    <xf numFmtId="0" fontId="15" fillId="0" borderId="26" xfId="3" applyFont="1" applyBorder="1" applyAlignment="1" applyProtection="1">
      <alignment vertical="center" wrapText="1"/>
    </xf>
    <xf numFmtId="0" fontId="15" fillId="0" borderId="15" xfId="3" applyFont="1" applyBorder="1" applyAlignment="1" applyProtection="1">
      <alignment vertical="center" wrapText="1"/>
    </xf>
    <xf numFmtId="0" fontId="18" fillId="0" borderId="19" xfId="3" applyFont="1" applyBorder="1" applyAlignment="1" applyProtection="1">
      <alignment horizontal="left" vertical="center" wrapText="1"/>
    </xf>
    <xf numFmtId="0" fontId="18" fillId="0" borderId="11" xfId="3" applyFont="1" applyBorder="1" applyAlignment="1" applyProtection="1">
      <alignment horizontal="left" vertical="center" wrapText="1"/>
    </xf>
    <xf numFmtId="0" fontId="18" fillId="0" borderId="28" xfId="3" applyFont="1" applyBorder="1" applyAlignment="1" applyProtection="1">
      <alignment horizontal="left" vertical="center" wrapText="1"/>
    </xf>
    <xf numFmtId="0" fontId="18" fillId="0" borderId="26" xfId="3" applyFont="1" applyBorder="1" applyAlignment="1" applyProtection="1">
      <alignment horizontal="left" vertical="center" wrapText="1"/>
    </xf>
    <xf numFmtId="0" fontId="18" fillId="0" borderId="15" xfId="3" applyFont="1" applyBorder="1" applyAlignment="1" applyProtection="1">
      <alignment horizontal="left" vertical="center" wrapText="1"/>
    </xf>
    <xf numFmtId="0" fontId="18" fillId="0" borderId="31" xfId="3" applyFont="1" applyBorder="1" applyAlignment="1" applyProtection="1">
      <alignment horizontal="left" vertical="center" wrapText="1"/>
    </xf>
    <xf numFmtId="0" fontId="17" fillId="0" borderId="19"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17" fillId="0" borderId="28" xfId="3" applyFont="1" applyBorder="1" applyAlignment="1" applyProtection="1">
      <alignment horizontal="left" vertical="center" wrapText="1"/>
    </xf>
    <xf numFmtId="0" fontId="17" fillId="0" borderId="29" xfId="3" applyFont="1" applyBorder="1" applyAlignment="1" applyProtection="1">
      <alignment horizontal="left" vertical="center" wrapText="1"/>
    </xf>
    <xf numFmtId="0" fontId="17" fillId="0" borderId="0" xfId="3" applyFont="1" applyBorder="1" applyAlignment="1" applyProtection="1">
      <alignment horizontal="left" vertical="center" wrapText="1"/>
    </xf>
    <xf numFmtId="0" fontId="17" fillId="0" borderId="30" xfId="3" applyFont="1" applyBorder="1" applyAlignment="1" applyProtection="1">
      <alignment horizontal="left" vertical="center" wrapText="1"/>
    </xf>
    <xf numFmtId="0" fontId="60" fillId="0" borderId="26" xfId="0" applyFont="1" applyBorder="1" applyAlignment="1">
      <alignment vertical="center" wrapText="1"/>
    </xf>
    <xf numFmtId="0" fontId="60" fillId="0" borderId="15" xfId="0" applyFont="1" applyBorder="1" applyAlignment="1">
      <alignment vertical="center" wrapText="1"/>
    </xf>
    <xf numFmtId="0" fontId="60" fillId="0" borderId="31" xfId="0" applyFont="1" applyBorder="1" applyAlignment="1">
      <alignment vertical="center" wrapText="1"/>
    </xf>
    <xf numFmtId="0" fontId="0" fillId="0" borderId="16" xfId="0" applyBorder="1" applyAlignment="1" applyProtection="1">
      <alignment vertical="center" wrapText="1"/>
      <protection locked="0"/>
    </xf>
    <xf numFmtId="0" fontId="15" fillId="0" borderId="16" xfId="3" applyFont="1" applyBorder="1" applyAlignment="1" applyProtection="1">
      <alignment horizontal="center" vertical="center" wrapText="1"/>
      <protection locked="0"/>
    </xf>
    <xf numFmtId="0" fontId="17" fillId="4" borderId="19" xfId="3" applyFont="1" applyFill="1" applyBorder="1" applyAlignment="1" applyProtection="1">
      <alignment horizontal="center" vertical="center" wrapText="1"/>
    </xf>
    <xf numFmtId="0" fontId="41" fillId="0" borderId="11" xfId="3" applyBorder="1" applyAlignment="1">
      <alignment vertical="center" wrapText="1"/>
    </xf>
    <xf numFmtId="0" fontId="41" fillId="0" borderId="28" xfId="3" applyBorder="1" applyAlignment="1">
      <alignment vertical="center" wrapText="1"/>
    </xf>
    <xf numFmtId="0" fontId="41" fillId="0" borderId="29" xfId="3" applyBorder="1" applyAlignment="1">
      <alignment vertical="center" wrapText="1"/>
    </xf>
    <xf numFmtId="0" fontId="41" fillId="0" borderId="0" xfId="3" applyAlignment="1">
      <alignment vertical="center" wrapText="1"/>
    </xf>
    <xf numFmtId="0" fontId="41" fillId="0" borderId="30" xfId="3" applyBorder="1" applyAlignment="1">
      <alignment vertical="center" wrapText="1"/>
    </xf>
    <xf numFmtId="0" fontId="41" fillId="0" borderId="26" xfId="3" applyBorder="1" applyAlignment="1">
      <alignment vertical="center" wrapText="1"/>
    </xf>
    <xf numFmtId="0" fontId="41" fillId="0" borderId="15" xfId="3" applyBorder="1" applyAlignment="1">
      <alignment vertical="center" wrapText="1"/>
    </xf>
    <xf numFmtId="0" fontId="41" fillId="0" borderId="31" xfId="3" applyBorder="1" applyAlignment="1">
      <alignment vertical="center" wrapText="1"/>
    </xf>
    <xf numFmtId="0" fontId="17" fillId="4" borderId="1" xfId="3" applyFont="1" applyFill="1" applyBorder="1" applyAlignment="1" applyProtection="1">
      <alignment horizontal="center" vertical="center" wrapText="1"/>
    </xf>
    <xf numFmtId="0" fontId="17" fillId="4" borderId="27" xfId="3" applyFont="1" applyFill="1" applyBorder="1" applyAlignment="1" applyProtection="1">
      <alignment horizontal="center" vertical="center" wrapText="1"/>
    </xf>
    <xf numFmtId="0" fontId="17" fillId="4" borderId="18" xfId="3" applyFont="1" applyFill="1" applyBorder="1" applyAlignment="1" applyProtection="1">
      <alignment horizontal="center" vertical="center" wrapText="1"/>
    </xf>
    <xf numFmtId="0" fontId="18" fillId="0" borderId="29"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0" xfId="3" applyFont="1" applyBorder="1" applyAlignment="1" applyProtection="1">
      <alignment horizontal="left" vertical="center" wrapText="1"/>
    </xf>
    <xf numFmtId="0" fontId="17" fillId="0" borderId="16" xfId="3" applyFont="1" applyBorder="1" applyAlignment="1" applyProtection="1">
      <alignment horizontal="center" vertical="center" wrapText="1"/>
    </xf>
    <xf numFmtId="0" fontId="17" fillId="0" borderId="1" xfId="3" applyFont="1" applyBorder="1" applyAlignment="1" applyProtection="1">
      <alignment vertical="center" wrapText="1"/>
    </xf>
    <xf numFmtId="0" fontId="60" fillId="0" borderId="27" xfId="0" applyFont="1" applyBorder="1" applyAlignment="1">
      <alignment vertical="center" wrapText="1"/>
    </xf>
    <xf numFmtId="0" fontId="60" fillId="0" borderId="18" xfId="0" applyFont="1" applyBorder="1" applyAlignment="1">
      <alignment vertical="center" wrapText="1"/>
    </xf>
    <xf numFmtId="0" fontId="17" fillId="0" borderId="19" xfId="3" applyFont="1" applyBorder="1" applyAlignment="1" applyProtection="1">
      <alignment vertical="center" wrapText="1"/>
    </xf>
    <xf numFmtId="0" fontId="15" fillId="0" borderId="11" xfId="3" applyFont="1" applyBorder="1" applyAlignment="1" applyProtection="1">
      <alignment vertical="center" wrapText="1"/>
    </xf>
    <xf numFmtId="0" fontId="15" fillId="0" borderId="29" xfId="3" applyFont="1" applyBorder="1" applyAlignment="1" applyProtection="1">
      <alignment vertical="center" wrapText="1"/>
    </xf>
    <xf numFmtId="0" fontId="15" fillId="0" borderId="0" xfId="3" applyFont="1" applyAlignment="1" applyProtection="1">
      <alignment vertical="center" wrapText="1"/>
    </xf>
    <xf numFmtId="0" fontId="4" fillId="0" borderId="32" xfId="3" applyFont="1" applyBorder="1" applyAlignment="1" applyProtection="1">
      <alignment horizontal="center" vertical="center" wrapText="1"/>
      <protection locked="0"/>
    </xf>
    <xf numFmtId="0" fontId="57" fillId="0" borderId="18" xfId="3" applyFont="1" applyBorder="1" applyAlignment="1">
      <alignment vertical="center" wrapText="1"/>
    </xf>
    <xf numFmtId="0" fontId="17" fillId="4" borderId="26" xfId="3" applyFont="1" applyFill="1" applyBorder="1" applyAlignment="1" applyProtection="1">
      <alignment horizontal="center" vertical="center" wrapText="1"/>
    </xf>
    <xf numFmtId="0" fontId="18" fillId="5" borderId="1" xfId="3" applyFont="1" applyFill="1" applyBorder="1" applyAlignment="1" applyProtection="1">
      <alignment horizontal="center" vertical="center" wrapText="1"/>
    </xf>
    <xf numFmtId="0" fontId="18" fillId="5" borderId="27" xfId="3" applyFont="1" applyFill="1" applyBorder="1" applyAlignment="1" applyProtection="1">
      <alignment horizontal="center" vertical="center" wrapText="1"/>
    </xf>
    <xf numFmtId="0" fontId="18" fillId="5" borderId="18" xfId="3" applyFont="1" applyFill="1" applyBorder="1" applyAlignment="1" applyProtection="1">
      <alignment horizontal="center" vertical="center" wrapText="1"/>
    </xf>
    <xf numFmtId="0" fontId="60" fillId="0" borderId="16" xfId="0" applyFont="1" applyBorder="1" applyAlignment="1">
      <alignment horizontal="center" vertical="center" wrapText="1"/>
    </xf>
    <xf numFmtId="0" fontId="60" fillId="0" borderId="16" xfId="0" applyFont="1" applyBorder="1" applyAlignment="1">
      <alignment vertical="center" wrapText="1"/>
    </xf>
    <xf numFmtId="0" fontId="28" fillId="0" borderId="0" xfId="3" applyFont="1" applyAlignment="1" applyProtection="1">
      <alignment horizontal="left" vertical="center"/>
    </xf>
    <xf numFmtId="0" fontId="25" fillId="0" borderId="0" xfId="3" applyFont="1" applyAlignment="1" applyProtection="1">
      <alignment horizontal="left" vertical="center"/>
    </xf>
    <xf numFmtId="0" fontId="65" fillId="0" borderId="0" xfId="3" applyFont="1" applyAlignment="1">
      <alignment vertical="center"/>
    </xf>
    <xf numFmtId="0" fontId="15" fillId="0" borderId="11" xfId="3" applyFont="1" applyBorder="1" applyAlignment="1">
      <alignment vertical="center" wrapText="1"/>
    </xf>
    <xf numFmtId="0" fontId="15" fillId="0" borderId="28" xfId="3" applyFont="1" applyBorder="1" applyAlignment="1">
      <alignment vertical="center" wrapText="1"/>
    </xf>
    <xf numFmtId="0" fontId="15" fillId="0" borderId="29" xfId="3" applyFont="1" applyBorder="1" applyAlignment="1">
      <alignment vertical="center" wrapText="1"/>
    </xf>
    <xf numFmtId="0" fontId="15" fillId="0" borderId="0" xfId="3" applyFont="1" applyAlignment="1">
      <alignment vertical="center" wrapText="1"/>
    </xf>
    <xf numFmtId="0" fontId="15" fillId="0" borderId="30" xfId="3" applyFont="1" applyBorder="1" applyAlignment="1">
      <alignment vertical="center" wrapText="1"/>
    </xf>
    <xf numFmtId="0" fontId="15" fillId="0" borderId="26" xfId="3" applyFont="1" applyBorder="1" applyAlignment="1">
      <alignment vertical="center" wrapText="1"/>
    </xf>
    <xf numFmtId="0" fontId="15" fillId="0" borderId="15" xfId="3" applyFont="1" applyBorder="1" applyAlignment="1">
      <alignment vertical="center" wrapText="1"/>
    </xf>
    <xf numFmtId="0" fontId="15" fillId="0" borderId="31" xfId="3" applyFont="1" applyBorder="1" applyAlignment="1">
      <alignment vertical="center" wrapText="1"/>
    </xf>
    <xf numFmtId="0" fontId="4" fillId="9" borderId="2" xfId="3" applyFont="1" applyFill="1" applyBorder="1" applyAlignment="1" applyProtection="1">
      <alignment horizontal="center" vertical="center" wrapText="1"/>
      <protection locked="0"/>
    </xf>
    <xf numFmtId="0" fontId="4" fillId="9" borderId="2" xfId="3" applyFont="1" applyFill="1" applyBorder="1" applyAlignment="1" applyProtection="1">
      <alignment horizontal="left" vertical="center" wrapText="1"/>
      <protection locked="0"/>
    </xf>
    <xf numFmtId="0" fontId="15" fillId="9" borderId="2" xfId="3" applyFont="1" applyFill="1" applyBorder="1" applyAlignment="1" applyProtection="1">
      <alignment vertical="center" wrapText="1"/>
      <protection locked="0"/>
    </xf>
    <xf numFmtId="0" fontId="4" fillId="9" borderId="2" xfId="3" applyFont="1" applyFill="1" applyBorder="1" applyAlignment="1" applyProtection="1">
      <alignment vertical="center" wrapText="1"/>
      <protection locked="0"/>
    </xf>
    <xf numFmtId="0" fontId="21" fillId="0" borderId="0" xfId="3" applyFont="1" applyBorder="1" applyAlignment="1" applyProtection="1">
      <alignment horizontal="right" vertical="center"/>
    </xf>
    <xf numFmtId="0" fontId="14" fillId="0" borderId="15" xfId="3" applyFont="1" applyBorder="1" applyAlignment="1" applyProtection="1">
      <alignment horizontal="right" vertical="center"/>
    </xf>
    <xf numFmtId="0" fontId="22" fillId="0" borderId="0" xfId="3" applyFont="1" applyBorder="1" applyAlignment="1" applyProtection="1">
      <alignment horizontal="left" vertical="center" wrapText="1"/>
    </xf>
    <xf numFmtId="0" fontId="15" fillId="0" borderId="0" xfId="3" applyFont="1" applyBorder="1" applyAlignment="1" applyProtection="1">
      <alignment horizontal="left" vertical="center"/>
    </xf>
    <xf numFmtId="0" fontId="15" fillId="0" borderId="15" xfId="3" applyFont="1" applyBorder="1" applyAlignment="1" applyProtection="1">
      <alignment horizontal="left" vertical="center"/>
    </xf>
    <xf numFmtId="0" fontId="17" fillId="4" borderId="1" xfId="3" applyFont="1" applyFill="1" applyBorder="1" applyAlignment="1" applyProtection="1">
      <alignment horizontal="center" vertical="center"/>
    </xf>
    <xf numFmtId="0" fontId="17" fillId="4" borderId="18" xfId="3" applyFont="1" applyFill="1" applyBorder="1" applyAlignment="1" applyProtection="1">
      <alignment horizontal="center" vertical="center"/>
    </xf>
    <xf numFmtId="0" fontId="4" fillId="0" borderId="1" xfId="3" applyNumberFormat="1" applyFont="1" applyFill="1" applyBorder="1" applyAlignment="1" applyProtection="1">
      <alignment horizontal="center" vertical="center"/>
      <protection locked="0"/>
    </xf>
    <xf numFmtId="0" fontId="45" fillId="0" borderId="17" xfId="3" applyFont="1" applyBorder="1" applyAlignment="1" applyProtection="1">
      <alignment vertical="center" wrapText="1"/>
      <protection locked="0"/>
    </xf>
    <xf numFmtId="0" fontId="47" fillId="0" borderId="32" xfId="3" applyFont="1" applyBorder="1" applyAlignment="1" applyProtection="1">
      <alignment vertical="center" wrapText="1"/>
      <protection locked="0"/>
    </xf>
    <xf numFmtId="0" fontId="47" fillId="0" borderId="16" xfId="3" applyFont="1" applyBorder="1" applyAlignment="1" applyProtection="1">
      <alignment vertical="center" wrapText="1"/>
      <protection locked="0"/>
    </xf>
    <xf numFmtId="0" fontId="19" fillId="0" borderId="0" xfId="3" applyFont="1" applyFill="1" applyBorder="1" applyAlignment="1" applyProtection="1">
      <alignment horizontal="center" vertical="center"/>
    </xf>
    <xf numFmtId="0" fontId="17" fillId="4" borderId="27" xfId="3" applyFont="1" applyFill="1" applyBorder="1" applyAlignment="1" applyProtection="1">
      <alignment horizontal="center" vertical="center"/>
    </xf>
    <xf numFmtId="0" fontId="17" fillId="5" borderId="1" xfId="3" applyFont="1" applyFill="1" applyBorder="1" applyAlignment="1" applyProtection="1">
      <alignment horizontal="center" vertical="center"/>
    </xf>
    <xf numFmtId="0" fontId="0" fillId="0" borderId="27" xfId="0" applyBorder="1" applyAlignment="1">
      <alignment vertical="center"/>
    </xf>
    <xf numFmtId="0" fontId="0" fillId="0" borderId="27" xfId="0" applyBorder="1" applyAlignment="1" applyProtection="1">
      <alignment vertical="center"/>
      <protection locked="0"/>
    </xf>
    <xf numFmtId="0" fontId="0" fillId="0" borderId="16" xfId="0" applyBorder="1" applyAlignment="1">
      <alignment horizontal="center" vertical="center"/>
    </xf>
    <xf numFmtId="0" fontId="22" fillId="0" borderId="11" xfId="3" applyNumberFormat="1" applyFont="1" applyFill="1" applyBorder="1" applyAlignment="1" applyProtection="1">
      <alignment horizontal="left"/>
    </xf>
    <xf numFmtId="0" fontId="67" fillId="0" borderId="11" xfId="0" applyFont="1" applyBorder="1" applyAlignment="1">
      <alignment horizontal="left"/>
    </xf>
    <xf numFmtId="0" fontId="4" fillId="0" borderId="1" xfId="3" applyNumberFormat="1" applyFont="1" applyFill="1" applyBorder="1" applyAlignment="1" applyProtection="1">
      <alignment horizontal="left" vertical="center" wrapText="1"/>
    </xf>
    <xf numFmtId="0" fontId="0" fillId="0" borderId="27" xfId="0" applyBorder="1" applyAlignment="1">
      <alignment horizontal="left" vertical="center" wrapText="1"/>
    </xf>
    <xf numFmtId="0" fontId="0" fillId="0" borderId="18" xfId="0" applyBorder="1" applyAlignment="1">
      <alignment horizontal="left" vertical="center" wrapText="1"/>
    </xf>
    <xf numFmtId="0" fontId="15" fillId="0" borderId="16" xfId="3" applyFont="1" applyFill="1" applyBorder="1" applyAlignment="1" applyProtection="1">
      <alignment horizontal="center" vertical="center" wrapText="1"/>
    </xf>
    <xf numFmtId="0" fontId="20" fillId="0" borderId="19" xfId="3" applyFont="1" applyBorder="1" applyAlignment="1" applyProtection="1">
      <alignment vertical="center" wrapText="1"/>
    </xf>
    <xf numFmtId="0" fontId="52" fillId="0" borderId="11" xfId="3" applyFont="1" applyBorder="1" applyAlignment="1" applyProtection="1">
      <alignment vertical="center" wrapText="1"/>
    </xf>
    <xf numFmtId="0" fontId="52" fillId="0" borderId="11" xfId="3" applyFont="1" applyBorder="1" applyAlignment="1" applyProtection="1">
      <alignment vertical="center"/>
    </xf>
    <xf numFmtId="0" fontId="20" fillId="0" borderId="29" xfId="3" applyFont="1" applyBorder="1" applyAlignment="1" applyProtection="1">
      <alignment vertical="center" wrapText="1"/>
    </xf>
    <xf numFmtId="0" fontId="52" fillId="0" borderId="0" xfId="3" applyFont="1" applyBorder="1" applyAlignment="1" applyProtection="1">
      <alignment vertical="center" wrapText="1"/>
    </xf>
    <xf numFmtId="0" fontId="52" fillId="0" borderId="0" xfId="3" applyFont="1" applyBorder="1" applyAlignment="1" applyProtection="1">
      <alignment vertical="center"/>
    </xf>
    <xf numFmtId="0" fontId="66" fillId="0" borderId="26" xfId="3" applyFont="1" applyBorder="1" applyAlignment="1" applyProtection="1">
      <alignment vertical="center"/>
    </xf>
    <xf numFmtId="0" fontId="66" fillId="0" borderId="15" xfId="3" applyFont="1" applyBorder="1" applyAlignment="1" applyProtection="1">
      <alignment vertical="center"/>
    </xf>
    <xf numFmtId="0" fontId="16" fillId="0" borderId="19" xfId="3" applyFont="1" applyBorder="1" applyAlignment="1" applyProtection="1">
      <alignment horizontal="left" vertical="center" wrapText="1"/>
    </xf>
    <xf numFmtId="0" fontId="45" fillId="0" borderId="11" xfId="3" applyFont="1" applyBorder="1" applyAlignment="1" applyProtection="1">
      <alignment horizontal="left" vertical="center" wrapText="1"/>
    </xf>
    <xf numFmtId="0" fontId="45" fillId="0" borderId="28" xfId="3" applyFont="1" applyBorder="1" applyAlignment="1" applyProtection="1">
      <alignment horizontal="left" vertical="center" wrapText="1"/>
    </xf>
    <xf numFmtId="0" fontId="45" fillId="0" borderId="26" xfId="3" applyFont="1" applyBorder="1" applyAlignment="1" applyProtection="1">
      <alignment horizontal="left" vertical="center" wrapText="1"/>
    </xf>
    <xf numFmtId="0" fontId="45" fillId="0" borderId="15" xfId="3" applyFont="1" applyBorder="1" applyAlignment="1" applyProtection="1">
      <alignment horizontal="left" vertical="center" wrapText="1"/>
    </xf>
    <xf numFmtId="0" fontId="45" fillId="0" borderId="31" xfId="3" applyFont="1" applyBorder="1" applyAlignment="1" applyProtection="1">
      <alignment horizontal="left" vertical="center" wrapText="1"/>
    </xf>
    <xf numFmtId="0" fontId="52" fillId="0" borderId="19" xfId="3" applyFont="1" applyBorder="1" applyAlignment="1" applyProtection="1">
      <alignment horizontal="left" vertical="center" wrapText="1"/>
    </xf>
    <xf numFmtId="0" fontId="52" fillId="0" borderId="11" xfId="3" applyFont="1" applyBorder="1" applyAlignment="1" applyProtection="1">
      <alignment horizontal="left" vertical="center" wrapText="1"/>
    </xf>
    <xf numFmtId="0" fontId="52" fillId="0" borderId="28" xfId="3" applyFont="1" applyBorder="1" applyAlignment="1" applyProtection="1">
      <alignment horizontal="left" vertical="center" wrapText="1"/>
    </xf>
    <xf numFmtId="0" fontId="52" fillId="0" borderId="29" xfId="3" applyFont="1" applyBorder="1" applyAlignment="1" applyProtection="1">
      <alignment horizontal="left" vertical="center" wrapText="1"/>
    </xf>
    <xf numFmtId="0" fontId="52" fillId="0" borderId="0" xfId="3" applyFont="1" applyBorder="1" applyAlignment="1" applyProtection="1">
      <alignment horizontal="left" vertical="center" wrapText="1"/>
    </xf>
    <xf numFmtId="0" fontId="52" fillId="0" borderId="30" xfId="3" applyFont="1" applyBorder="1" applyAlignment="1" applyProtection="1">
      <alignment horizontal="left" vertical="center" wrapText="1"/>
    </xf>
    <xf numFmtId="0" fontId="0" fillId="0" borderId="26"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15" fillId="0" borderId="11" xfId="3" applyFont="1" applyBorder="1" applyAlignment="1" applyProtection="1">
      <alignment vertical="center"/>
    </xf>
    <xf numFmtId="0" fontId="15" fillId="0" borderId="29" xfId="3" applyFont="1" applyBorder="1" applyAlignment="1" applyProtection="1">
      <alignment vertical="center"/>
    </xf>
    <xf numFmtId="0" fontId="15" fillId="0" borderId="0" xfId="3" applyFont="1" applyAlignment="1" applyProtection="1">
      <alignment vertical="center"/>
    </xf>
    <xf numFmtId="0" fontId="17" fillId="4" borderId="19" xfId="3" applyFont="1" applyFill="1" applyBorder="1" applyAlignment="1" applyProtection="1">
      <alignment horizontal="center" vertical="center"/>
    </xf>
    <xf numFmtId="0" fontId="41" fillId="0" borderId="11" xfId="3" applyBorder="1" applyAlignment="1">
      <alignment vertical="center"/>
    </xf>
    <xf numFmtId="0" fontId="41" fillId="0" borderId="28" xfId="3" applyBorder="1" applyAlignment="1">
      <alignment vertical="center"/>
    </xf>
    <xf numFmtId="0" fontId="41" fillId="0" borderId="29" xfId="3" applyBorder="1" applyAlignment="1">
      <alignment vertical="center"/>
    </xf>
    <xf numFmtId="0" fontId="41" fillId="0" borderId="0" xfId="3" applyAlignment="1">
      <alignment vertical="center"/>
    </xf>
    <xf numFmtId="0" fontId="41" fillId="0" borderId="30" xfId="3" applyBorder="1" applyAlignment="1">
      <alignment vertical="center"/>
    </xf>
    <xf numFmtId="0" fontId="41" fillId="0" borderId="26" xfId="3" applyBorder="1" applyAlignment="1">
      <alignment vertical="center"/>
    </xf>
    <xf numFmtId="0" fontId="41" fillId="0" borderId="15" xfId="3" applyBorder="1" applyAlignment="1">
      <alignment vertical="center"/>
    </xf>
    <xf numFmtId="0" fontId="41" fillId="0" borderId="31" xfId="3" applyBorder="1" applyAlignment="1">
      <alignment vertical="center"/>
    </xf>
    <xf numFmtId="0" fontId="57" fillId="0" borderId="18" xfId="3" applyFont="1" applyBorder="1" applyAlignment="1">
      <alignment vertical="center"/>
    </xf>
    <xf numFmtId="0" fontId="18" fillId="5" borderId="1" xfId="3" applyFont="1" applyFill="1" applyBorder="1" applyAlignment="1" applyProtection="1">
      <alignment horizontal="center" vertical="center"/>
    </xf>
    <xf numFmtId="0" fontId="18" fillId="5" borderId="27" xfId="3" applyFont="1" applyFill="1" applyBorder="1" applyAlignment="1" applyProtection="1">
      <alignment horizontal="center" vertical="center"/>
    </xf>
    <xf numFmtId="0" fontId="18" fillId="5" borderId="18" xfId="3" applyFont="1" applyFill="1" applyBorder="1" applyAlignment="1" applyProtection="1">
      <alignment horizontal="center" vertical="center"/>
    </xf>
    <xf numFmtId="0" fontId="0" fillId="0" borderId="18" xfId="0" applyBorder="1" applyAlignment="1">
      <alignment horizontal="center" vertical="center"/>
    </xf>
    <xf numFmtId="0" fontId="45" fillId="0" borderId="1" xfId="0" applyNumberFormat="1" applyFont="1" applyFill="1" applyBorder="1" applyAlignment="1">
      <alignment horizontal="center" vertical="center"/>
    </xf>
    <xf numFmtId="0" fontId="52" fillId="6" borderId="1" xfId="0" applyNumberFormat="1" applyFont="1" applyFill="1" applyBorder="1" applyAlignment="1">
      <alignment horizontal="center" vertical="center"/>
    </xf>
    <xf numFmtId="0" fontId="50" fillId="5" borderId="1" xfId="0" applyFont="1" applyFill="1" applyBorder="1" applyAlignment="1">
      <alignment horizontal="center" vertical="center" wrapText="1"/>
    </xf>
    <xf numFmtId="0" fontId="50" fillId="5" borderId="2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52" fillId="4" borderId="17"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3" fillId="0" borderId="1" xfId="0" applyFont="1" applyFill="1" applyBorder="1" applyAlignment="1" applyProtection="1">
      <alignment horizontal="center" vertical="center" wrapText="1"/>
      <protection locked="0"/>
    </xf>
    <xf numFmtId="0" fontId="53" fillId="0" borderId="27" xfId="0" applyFont="1" applyFill="1" applyBorder="1" applyAlignment="1" applyProtection="1">
      <alignment horizontal="center" vertical="center" wrapText="1"/>
      <protection locked="0"/>
    </xf>
    <xf numFmtId="0" fontId="48" fillId="0" borderId="1" xfId="0" applyFont="1" applyFill="1" applyBorder="1" applyAlignment="1">
      <alignment horizontal="left" vertical="center" wrapText="1"/>
    </xf>
    <xf numFmtId="0" fontId="0" fillId="0" borderId="27" xfId="0" applyBorder="1" applyAlignment="1">
      <alignment vertical="center" wrapText="1"/>
    </xf>
    <xf numFmtId="0" fontId="48" fillId="0" borderId="1"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7" fillId="0" borderId="11" xfId="0" applyFont="1" applyBorder="1" applyAlignment="1">
      <alignment vertical="center" wrapText="1"/>
    </xf>
    <xf numFmtId="0" fontId="57" fillId="0" borderId="28" xfId="0" applyFont="1" applyBorder="1" applyAlignment="1">
      <alignment vertical="center" wrapText="1"/>
    </xf>
    <xf numFmtId="0" fontId="57" fillId="0" borderId="29" xfId="0" applyFont="1" applyBorder="1" applyAlignment="1">
      <alignment vertical="center" wrapText="1"/>
    </xf>
    <xf numFmtId="0" fontId="57" fillId="0" borderId="0" xfId="0" applyFont="1" applyBorder="1" applyAlignment="1">
      <alignment vertical="center" wrapText="1"/>
    </xf>
    <xf numFmtId="0" fontId="57" fillId="0" borderId="30" xfId="0" applyFont="1" applyBorder="1" applyAlignment="1">
      <alignment vertical="center" wrapText="1"/>
    </xf>
    <xf numFmtId="0" fontId="57" fillId="0" borderId="26" xfId="0" applyFont="1" applyBorder="1" applyAlignment="1">
      <alignment vertical="center" wrapText="1"/>
    </xf>
    <xf numFmtId="0" fontId="57" fillId="0" borderId="15" xfId="0" applyFont="1" applyBorder="1" applyAlignment="1">
      <alignment vertical="center" wrapText="1"/>
    </xf>
    <xf numFmtId="0" fontId="57" fillId="0" borderId="31" xfId="0" applyFont="1" applyBorder="1" applyAlignment="1">
      <alignment vertical="center" wrapText="1"/>
    </xf>
    <xf numFmtId="0" fontId="52" fillId="4" borderId="32" xfId="0" applyFont="1" applyFill="1" applyBorder="1" applyAlignment="1">
      <alignment horizontal="center" vertical="center" wrapText="1"/>
    </xf>
    <xf numFmtId="0" fontId="52" fillId="4" borderId="16" xfId="0" applyFont="1" applyFill="1" applyBorder="1" applyAlignment="1">
      <alignment horizontal="center" vertical="center" wrapText="1"/>
    </xf>
    <xf numFmtId="0" fontId="57" fillId="4" borderId="32" xfId="0" applyFont="1" applyFill="1" applyBorder="1" applyAlignment="1">
      <alignment horizontal="center" vertical="center" wrapText="1"/>
    </xf>
    <xf numFmtId="0" fontId="57" fillId="4" borderId="16" xfId="0" applyFont="1" applyFill="1" applyBorder="1" applyAlignment="1">
      <alignment horizontal="center" vertical="center" wrapText="1"/>
    </xf>
    <xf numFmtId="0" fontId="17" fillId="0" borderId="19" xfId="0" applyFont="1" applyBorder="1" applyAlignment="1">
      <alignment vertical="center" wrapText="1"/>
    </xf>
    <xf numFmtId="0" fontId="18" fillId="0" borderId="11" xfId="0" applyFont="1" applyBorder="1" applyAlignment="1">
      <alignment vertical="center" wrapText="1"/>
    </xf>
    <xf numFmtId="0" fontId="18" fillId="0" borderId="28" xfId="0" applyFont="1" applyBorder="1" applyAlignment="1">
      <alignment vertical="center" wrapText="1"/>
    </xf>
    <xf numFmtId="0" fontId="18" fillId="0" borderId="26" xfId="0" applyFont="1" applyBorder="1" applyAlignment="1">
      <alignment vertical="center" wrapText="1"/>
    </xf>
    <xf numFmtId="0" fontId="18" fillId="0" borderId="15" xfId="0" applyFont="1" applyBorder="1" applyAlignment="1">
      <alignment vertical="center" wrapText="1"/>
    </xf>
    <xf numFmtId="0" fontId="18" fillId="0" borderId="31" xfId="0" applyFont="1" applyBorder="1" applyAlignment="1">
      <alignment vertical="center" wrapText="1"/>
    </xf>
    <xf numFmtId="0" fontId="52" fillId="4" borderId="19" xfId="0" applyFont="1" applyFill="1" applyBorder="1" applyAlignment="1">
      <alignment horizontal="center" vertical="center"/>
    </xf>
    <xf numFmtId="0" fontId="57" fillId="0" borderId="11"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0" xfId="0" applyFont="1" applyAlignment="1">
      <alignment vertical="center"/>
    </xf>
    <xf numFmtId="0" fontId="57" fillId="0" borderId="30" xfId="0" applyFont="1" applyBorder="1" applyAlignment="1">
      <alignment vertical="center"/>
    </xf>
    <xf numFmtId="0" fontId="57" fillId="0" borderId="26" xfId="0" applyFont="1" applyBorder="1" applyAlignment="1">
      <alignment vertical="center"/>
    </xf>
    <xf numFmtId="0" fontId="57" fillId="0" borderId="15" xfId="0" applyFont="1" applyBorder="1" applyAlignment="1">
      <alignment vertical="center"/>
    </xf>
    <xf numFmtId="0" fontId="57" fillId="0" borderId="31" xfId="0" applyFont="1" applyBorder="1" applyAlignment="1">
      <alignment vertical="center"/>
    </xf>
    <xf numFmtId="0" fontId="18" fillId="0" borderId="28" xfId="0" applyFont="1" applyBorder="1" applyAlignment="1">
      <alignment vertical="center"/>
    </xf>
    <xf numFmtId="0" fontId="60" fillId="0" borderId="26" xfId="0" applyFont="1" applyBorder="1" applyAlignment="1">
      <alignment vertical="center"/>
    </xf>
    <xf numFmtId="0" fontId="60" fillId="0" borderId="15" xfId="0" applyFont="1" applyBorder="1" applyAlignment="1">
      <alignment vertical="center"/>
    </xf>
    <xf numFmtId="0" fontId="60" fillId="0" borderId="31" xfId="0" applyFont="1" applyBorder="1" applyAlignment="1">
      <alignment vertical="center"/>
    </xf>
    <xf numFmtId="0" fontId="17" fillId="0" borderId="19" xfId="0" applyFont="1" applyBorder="1" applyAlignment="1">
      <alignment horizontal="left" vertical="center" wrapText="1"/>
    </xf>
    <xf numFmtId="0" fontId="18" fillId="0" borderId="11" xfId="0" applyFont="1" applyBorder="1" applyAlignment="1">
      <alignment horizontal="left" vertical="center" wrapText="1"/>
    </xf>
    <xf numFmtId="0" fontId="18" fillId="0" borderId="28" xfId="0" applyFont="1" applyBorder="1" applyAlignment="1">
      <alignment horizontal="left" vertical="center" wrapText="1"/>
    </xf>
    <xf numFmtId="0" fontId="18" fillId="0" borderId="26" xfId="0" applyFont="1" applyBorder="1" applyAlignment="1">
      <alignment horizontal="left" vertical="center" wrapText="1"/>
    </xf>
    <xf numFmtId="0" fontId="18" fillId="0" borderId="15" xfId="0" applyFont="1" applyBorder="1" applyAlignment="1">
      <alignment horizontal="left" vertical="center" wrapText="1"/>
    </xf>
    <xf numFmtId="0" fontId="18" fillId="0" borderId="31" xfId="0" applyFont="1" applyBorder="1" applyAlignment="1">
      <alignment horizontal="left" vertical="center" wrapText="1"/>
    </xf>
    <xf numFmtId="0" fontId="53" fillId="0" borderId="19"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0" fillId="0" borderId="28" xfId="0" applyBorder="1" applyAlignment="1">
      <alignment vertical="center" wrapText="1"/>
    </xf>
    <xf numFmtId="0" fontId="18" fillId="0" borderId="26" xfId="0" applyFont="1" applyBorder="1" applyAlignment="1">
      <alignment vertical="center"/>
    </xf>
    <xf numFmtId="0" fontId="18" fillId="0" borderId="15" xfId="0" applyFont="1" applyBorder="1" applyAlignment="1">
      <alignment vertical="center"/>
    </xf>
    <xf numFmtId="0" fontId="18" fillId="0" borderId="31" xfId="0" applyFont="1" applyBorder="1" applyAlignment="1">
      <alignment vertical="center"/>
    </xf>
    <xf numFmtId="0" fontId="28" fillId="0" borderId="0" xfId="0" applyFont="1" applyAlignment="1">
      <alignment horizontal="left" vertical="center"/>
    </xf>
    <xf numFmtId="0" fontId="25" fillId="0" borderId="0" xfId="0" applyFont="1" applyAlignment="1">
      <alignment horizontal="left" vertical="center"/>
    </xf>
    <xf numFmtId="0" fontId="45" fillId="0" borderId="0" xfId="0" applyFont="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45" fillId="0" borderId="19" xfId="0" applyFont="1" applyBorder="1" applyAlignment="1" applyProtection="1">
      <alignment vertical="center" wrapText="1"/>
      <protection locked="0"/>
    </xf>
    <xf numFmtId="0" fontId="45" fillId="0" borderId="11" xfId="0" applyFont="1" applyBorder="1" applyAlignment="1" applyProtection="1">
      <alignment vertical="center" wrapText="1"/>
      <protection locked="0"/>
    </xf>
    <xf numFmtId="0" fontId="45" fillId="0" borderId="28" xfId="0" applyFont="1" applyBorder="1" applyAlignment="1" applyProtection="1">
      <alignment vertical="center" wrapText="1"/>
      <protection locked="0"/>
    </xf>
    <xf numFmtId="0" fontId="45" fillId="0" borderId="29" xfId="0" applyFont="1" applyBorder="1" applyAlignment="1" applyProtection="1">
      <alignment vertical="center" wrapText="1"/>
      <protection locked="0"/>
    </xf>
    <xf numFmtId="0" fontId="45" fillId="0" borderId="0"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26"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0" fontId="45" fillId="0" borderId="31" xfId="0" applyFont="1" applyBorder="1" applyAlignment="1" applyProtection="1">
      <alignment vertical="center" wrapText="1"/>
      <protection locked="0"/>
    </xf>
    <xf numFmtId="0" fontId="18" fillId="0" borderId="1" xfId="0" applyFont="1" applyFill="1" applyBorder="1" applyAlignment="1">
      <alignment horizontal="center" vertical="center"/>
    </xf>
    <xf numFmtId="0" fontId="18" fillId="0" borderId="18" xfId="0" applyFont="1" applyFill="1" applyBorder="1" applyAlignment="1">
      <alignment horizontal="center" vertical="center"/>
    </xf>
    <xf numFmtId="0" fontId="45" fillId="0" borderId="19" xfId="0" applyFont="1" applyBorder="1" applyAlignment="1">
      <alignment horizontal="left" vertical="center" wrapText="1"/>
    </xf>
    <xf numFmtId="0" fontId="45" fillId="0" borderId="11" xfId="0" applyFont="1" applyBorder="1" applyAlignment="1">
      <alignment vertical="center" wrapText="1"/>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0" xfId="0" applyFont="1" applyBorder="1" applyAlignment="1">
      <alignment vertical="center" wrapText="1"/>
    </xf>
    <xf numFmtId="0" fontId="45" fillId="0" borderId="30" xfId="0" applyFont="1" applyBorder="1" applyAlignment="1">
      <alignment vertical="center" wrapText="1"/>
    </xf>
    <xf numFmtId="0" fontId="45" fillId="0" borderId="26" xfId="0" applyFont="1" applyBorder="1" applyAlignment="1">
      <alignment vertical="center" wrapText="1"/>
    </xf>
    <xf numFmtId="0" fontId="45" fillId="0" borderId="15" xfId="0" applyFont="1" applyBorder="1" applyAlignment="1">
      <alignment vertical="center" wrapText="1"/>
    </xf>
    <xf numFmtId="0" fontId="45" fillId="0" borderId="31" xfId="0" applyFont="1" applyBorder="1" applyAlignment="1">
      <alignment vertical="center" wrapText="1"/>
    </xf>
    <xf numFmtId="0" fontId="22" fillId="0" borderId="15" xfId="0" applyFont="1" applyBorder="1" applyAlignment="1">
      <alignment vertical="center" wrapText="1"/>
    </xf>
    <xf numFmtId="0" fontId="17" fillId="4" borderId="1" xfId="0" applyFont="1" applyFill="1" applyBorder="1" applyAlignment="1" applyProtection="1">
      <alignment horizontal="center" vertical="center" wrapText="1"/>
      <protection locked="0"/>
    </xf>
    <xf numFmtId="0" fontId="65" fillId="4" borderId="18" xfId="0" applyFont="1" applyFill="1" applyBorder="1" applyAlignment="1">
      <alignment horizontal="center" vertical="center"/>
    </xf>
    <xf numFmtId="0" fontId="45" fillId="0" borderId="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60" fillId="0" borderId="0" xfId="0" applyFont="1" applyAlignment="1">
      <alignment vertical="center" wrapText="1"/>
    </xf>
    <xf numFmtId="0" fontId="17" fillId="4" borderId="1" xfId="0" applyFont="1" applyFill="1" applyBorder="1" applyAlignment="1" applyProtection="1">
      <alignment horizontal="center" vertical="center"/>
      <protection locked="0"/>
    </xf>
    <xf numFmtId="176" fontId="45" fillId="0" borderId="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0" fontId="50"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52" fillId="4" borderId="1" xfId="0" applyFont="1" applyFill="1" applyBorder="1" applyAlignment="1" applyProtection="1">
      <alignment horizontal="center" vertical="center"/>
      <protection locked="0"/>
    </xf>
    <xf numFmtId="0" fontId="42" fillId="4" borderId="18" xfId="0" applyFont="1" applyFill="1" applyBorder="1" applyAlignment="1">
      <alignment horizontal="center" vertical="center"/>
    </xf>
    <xf numFmtId="0" fontId="45" fillId="0" borderId="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48" fillId="0" borderId="1" xfId="0" applyFont="1" applyFill="1" applyBorder="1" applyAlignment="1">
      <alignment horizontal="left" vertical="center"/>
    </xf>
    <xf numFmtId="0" fontId="52"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2" fillId="4" borderId="1" xfId="0" applyFont="1" applyFill="1" applyBorder="1" applyAlignment="1" applyProtection="1">
      <alignment horizontal="center" vertical="center" wrapText="1"/>
      <protection locked="0"/>
    </xf>
    <xf numFmtId="0" fontId="50" fillId="5" borderId="1" xfId="0" applyFont="1" applyFill="1" applyBorder="1" applyAlignment="1">
      <alignment horizontal="center" vertical="center"/>
    </xf>
    <xf numFmtId="0" fontId="50" fillId="5" borderId="27" xfId="0" applyFont="1" applyFill="1" applyBorder="1" applyAlignment="1">
      <alignment horizontal="center" vertical="center"/>
    </xf>
    <xf numFmtId="0" fontId="0" fillId="5" borderId="27" xfId="0" applyFill="1" applyBorder="1" applyAlignment="1">
      <alignment horizontal="center" vertical="center"/>
    </xf>
    <xf numFmtId="0" fontId="0" fillId="5" borderId="18" xfId="0" applyFill="1" applyBorder="1" applyAlignment="1">
      <alignment horizontal="center" vertical="center"/>
    </xf>
    <xf numFmtId="0" fontId="57" fillId="0" borderId="0" xfId="0" applyFont="1" applyBorder="1" applyAlignment="1">
      <alignment vertical="center"/>
    </xf>
    <xf numFmtId="0" fontId="0" fillId="0" borderId="28" xfId="0" applyBorder="1" applyAlignment="1">
      <alignment vertical="center"/>
    </xf>
    <xf numFmtId="0" fontId="53" fillId="0" borderId="18" xfId="0" applyFont="1" applyFill="1" applyBorder="1" applyAlignment="1" applyProtection="1">
      <alignment horizontal="center" vertical="center" wrapText="1"/>
      <protection locked="0"/>
    </xf>
    <xf numFmtId="0" fontId="45" fillId="0" borderId="19" xfId="0" applyFont="1" applyBorder="1" applyAlignment="1">
      <alignment vertical="center"/>
    </xf>
    <xf numFmtId="0" fontId="45" fillId="0" borderId="11" xfId="0" applyFont="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5" fillId="0" borderId="11" xfId="0" applyFont="1" applyBorder="1" applyAlignment="1">
      <alignment wrapText="1"/>
    </xf>
    <xf numFmtId="0" fontId="0" fillId="0" borderId="11" xfId="0" applyBorder="1" applyAlignment="1">
      <alignment wrapText="1"/>
    </xf>
    <xf numFmtId="0" fontId="0" fillId="0" borderId="0" xfId="0" applyAlignment="1">
      <alignment wrapText="1"/>
    </xf>
    <xf numFmtId="0" fontId="45" fillId="0" borderId="19" xfId="0" applyFont="1" applyBorder="1" applyAlignment="1" applyProtection="1">
      <alignment horizontal="center" vertical="center" wrapText="1"/>
      <protection locked="0"/>
    </xf>
    <xf numFmtId="0" fontId="0" fillId="0" borderId="2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0" xfId="0" applyBorder="1" applyAlignment="1" applyProtection="1">
      <alignment vertical="center" wrapText="1"/>
      <protection locked="0"/>
    </xf>
    <xf numFmtId="176" fontId="45" fillId="7" borderId="1" xfId="2" applyNumberFormat="1" applyFont="1" applyFill="1" applyBorder="1" applyAlignment="1" applyProtection="1">
      <alignment horizontal="center" vertical="center"/>
      <protection locked="0"/>
    </xf>
    <xf numFmtId="0" fontId="45" fillId="7" borderId="1" xfId="2"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vertical="center" wrapText="1"/>
      <protection locked="0"/>
    </xf>
    <xf numFmtId="0" fontId="0" fillId="0" borderId="18" xfId="0" applyBorder="1" applyAlignment="1" applyProtection="1">
      <alignment vertical="center" wrapText="1"/>
      <protection locked="0"/>
    </xf>
    <xf numFmtId="0" fontId="45" fillId="7" borderId="27" xfId="2" applyNumberFormat="1" applyFont="1" applyFill="1" applyBorder="1" applyAlignment="1" applyProtection="1">
      <alignment horizontal="center" vertical="center" wrapText="1"/>
      <protection locked="0"/>
    </xf>
    <xf numFmtId="0" fontId="45" fillId="7" borderId="18" xfId="2"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left" vertical="center" wrapText="1"/>
      <protection locked="0"/>
    </xf>
    <xf numFmtId="0" fontId="63" fillId="0" borderId="27" xfId="0" applyFont="1" applyFill="1" applyBorder="1" applyAlignment="1" applyProtection="1">
      <alignment horizontal="left" vertical="center" wrapText="1"/>
      <protection locked="0"/>
    </xf>
    <xf numFmtId="0" fontId="60" fillId="0" borderId="2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7" xfId="0" applyFont="1" applyFill="1" applyBorder="1" applyAlignment="1" applyProtection="1">
      <alignment horizontal="left" vertical="center" wrapText="1"/>
      <protection locked="0"/>
    </xf>
    <xf numFmtId="0" fontId="60" fillId="0" borderId="18" xfId="0" applyFont="1" applyFill="1" applyBorder="1" applyAlignment="1" applyProtection="1">
      <alignment horizontal="left" vertical="center" wrapText="1"/>
      <protection locked="0"/>
    </xf>
    <xf numFmtId="0" fontId="4" fillId="0" borderId="1" xfId="2" applyFont="1" applyFill="1" applyBorder="1" applyAlignment="1" applyProtection="1">
      <alignment vertical="center" wrapText="1"/>
      <protection locked="0"/>
    </xf>
    <xf numFmtId="176" fontId="17" fillId="2" borderId="1" xfId="2" applyNumberFormat="1" applyFont="1" applyFill="1" applyBorder="1" applyAlignment="1">
      <alignment horizontal="center" vertical="center" wrapText="1"/>
    </xf>
    <xf numFmtId="0" fontId="65" fillId="0" borderId="27" xfId="0" applyFont="1" applyBorder="1" applyAlignment="1">
      <alignment horizontal="center" vertical="center" wrapText="1"/>
    </xf>
    <xf numFmtId="0" fontId="21" fillId="2" borderId="1" xfId="0" applyFont="1" applyFill="1" applyBorder="1" applyAlignment="1">
      <alignment horizontal="right" vertical="center" wrapText="1"/>
    </xf>
    <xf numFmtId="0" fontId="63" fillId="2" borderId="27" xfId="0" applyFont="1" applyFill="1" applyBorder="1" applyAlignment="1">
      <alignment horizontal="right" vertical="center" wrapText="1"/>
    </xf>
    <xf numFmtId="0" fontId="63" fillId="2" borderId="18" xfId="0" applyFont="1" applyFill="1" applyBorder="1" applyAlignment="1">
      <alignment horizontal="right" vertical="center" wrapText="1"/>
    </xf>
    <xf numFmtId="176" fontId="21" fillId="0" borderId="1" xfId="2" applyNumberFormat="1" applyFont="1" applyFill="1" applyBorder="1" applyAlignment="1" applyProtection="1">
      <alignment horizontal="center" vertical="center" wrapText="1"/>
      <protection locked="0"/>
    </xf>
    <xf numFmtId="0" fontId="63" fillId="0" borderId="27" xfId="0" applyFont="1" applyFill="1" applyBorder="1" applyAlignment="1" applyProtection="1">
      <alignment vertical="center" wrapText="1"/>
      <protection locked="0"/>
    </xf>
    <xf numFmtId="0" fontId="63" fillId="0" borderId="18" xfId="0" applyFont="1" applyFill="1" applyBorder="1" applyAlignment="1" applyProtection="1">
      <alignment vertical="center" wrapText="1"/>
      <protection locked="0"/>
    </xf>
    <xf numFmtId="0" fontId="68" fillId="2" borderId="1" xfId="0" applyFont="1" applyFill="1" applyBorder="1" applyAlignment="1">
      <alignment horizontal="right" vertical="center" wrapText="1"/>
    </xf>
    <xf numFmtId="0" fontId="67" fillId="2" borderId="27" xfId="0" applyFont="1" applyFill="1" applyBorder="1" applyAlignment="1">
      <alignment horizontal="right" vertical="center" wrapText="1"/>
    </xf>
    <xf numFmtId="0" fontId="67" fillId="2" borderId="18" xfId="0" applyFont="1" applyFill="1" applyBorder="1" applyAlignment="1">
      <alignment horizontal="right" vertical="center" wrapText="1"/>
    </xf>
    <xf numFmtId="176" fontId="68" fillId="0" borderId="1" xfId="2" applyNumberFormat="1" applyFont="1" applyFill="1" applyBorder="1" applyAlignment="1" applyProtection="1">
      <alignment horizontal="center" vertical="center" wrapText="1"/>
      <protection locked="0"/>
    </xf>
    <xf numFmtId="0" fontId="67" fillId="0" borderId="27" xfId="0" applyFont="1" applyFill="1" applyBorder="1" applyAlignment="1" applyProtection="1">
      <alignment vertical="center" wrapText="1"/>
      <protection locked="0"/>
    </xf>
    <xf numFmtId="0" fontId="67" fillId="0" borderId="18" xfId="0" applyFont="1" applyFill="1" applyBorder="1" applyAlignment="1" applyProtection="1">
      <alignment vertical="center" wrapText="1"/>
      <protection locked="0"/>
    </xf>
    <xf numFmtId="176" fontId="68" fillId="2" borderId="1" xfId="2" applyNumberFormat="1" applyFont="1" applyFill="1" applyBorder="1" applyAlignment="1">
      <alignment horizontal="center" vertical="center" wrapText="1"/>
    </xf>
    <xf numFmtId="0" fontId="0" fillId="0" borderId="18" xfId="0" applyBorder="1" applyAlignment="1">
      <alignment horizontal="center" vertical="center" wrapText="1"/>
    </xf>
    <xf numFmtId="176" fontId="21" fillId="2" borderId="1" xfId="2" applyNumberFormat="1" applyFont="1" applyFill="1" applyBorder="1" applyAlignment="1">
      <alignment horizontal="center" vertical="center" wrapText="1"/>
    </xf>
    <xf numFmtId="0" fontId="60" fillId="0" borderId="18" xfId="0" applyFont="1" applyBorder="1" applyAlignment="1">
      <alignment horizontal="center" vertical="center" wrapText="1"/>
    </xf>
    <xf numFmtId="0" fontId="68" fillId="0" borderId="27"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34" fillId="0" borderId="0" xfId="2" applyFont="1" applyFill="1" applyBorder="1" applyAlignment="1">
      <alignment horizontal="center" vertical="center"/>
    </xf>
    <xf numFmtId="0" fontId="45" fillId="0" borderId="17" xfId="2" applyFont="1" applyBorder="1" applyAlignment="1" applyProtection="1">
      <alignment horizontal="center" vertical="center" wrapText="1"/>
      <protection locked="0"/>
    </xf>
    <xf numFmtId="0" fontId="23" fillId="0" borderId="19"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0" xfId="2"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5" fillId="0" borderId="17" xfId="2" applyFont="1"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pplyProtection="1">
      <alignment horizontal="center" vertical="center" wrapText="1"/>
      <protection locked="0"/>
    </xf>
    <xf numFmtId="0" fontId="21" fillId="0" borderId="0" xfId="2" applyFont="1" applyFill="1" applyBorder="1" applyAlignment="1">
      <alignment horizontal="right" vertical="center"/>
    </xf>
    <xf numFmtId="0" fontId="65" fillId="0" borderId="15" xfId="0" applyFont="1" applyBorder="1" applyAlignment="1">
      <alignment vertical="center"/>
    </xf>
    <xf numFmtId="0" fontId="50" fillId="0" borderId="0" xfId="2" applyFont="1" applyFill="1" applyBorder="1" applyAlignment="1">
      <alignment horizontal="left"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horizontal="center" vertical="center"/>
    </xf>
    <xf numFmtId="0" fontId="17" fillId="2" borderId="1"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45" fillId="7" borderId="19" xfId="2" applyFont="1" applyFill="1"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45" fillId="0" borderId="19" xfId="2" applyFont="1"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45" fillId="7" borderId="1" xfId="2" applyFont="1" applyFill="1" applyBorder="1" applyAlignment="1">
      <alignment vertical="center" wrapText="1"/>
    </xf>
    <xf numFmtId="0" fontId="45" fillId="0" borderId="19" xfId="2" applyFont="1" applyFill="1" applyBorder="1" applyAlignment="1" applyProtection="1">
      <alignment vertical="center" wrapText="1"/>
    </xf>
    <xf numFmtId="0" fontId="45" fillId="0" borderId="11" xfId="0" applyFont="1" applyBorder="1" applyAlignment="1" applyProtection="1">
      <alignment vertical="center" wrapText="1"/>
    </xf>
    <xf numFmtId="0" fontId="45" fillId="0" borderId="29"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26" xfId="0" applyFont="1" applyBorder="1" applyAlignment="1" applyProtection="1">
      <alignment vertical="center" wrapText="1"/>
    </xf>
    <xf numFmtId="0" fontId="45" fillId="0" borderId="15" xfId="0" applyFont="1" applyBorder="1" applyAlignment="1" applyProtection="1">
      <alignment vertical="center" wrapText="1"/>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7" fillId="2" borderId="1" xfId="2" applyFont="1" applyFill="1" applyBorder="1" applyAlignment="1">
      <alignment horizontal="center" vertical="center"/>
    </xf>
    <xf numFmtId="0" fontId="44" fillId="0" borderId="1" xfId="2" applyFont="1" applyFill="1" applyBorder="1" applyAlignment="1">
      <alignment horizontal="center" vertical="center" wrapText="1"/>
    </xf>
    <xf numFmtId="0" fontId="52" fillId="6" borderId="1"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1550">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indexed="65"/>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3195864</xdr:colOff>
      <xdr:row>0</xdr:row>
      <xdr:rowOff>26761</xdr:rowOff>
    </xdr:from>
    <xdr:ext cx="184731" cy="264560"/>
    <xdr:sp macro="" textlink="">
      <xdr:nvSpPr>
        <xdr:cNvPr id="2" name="テキスト ボックス 1">
          <a:extLst/>
        </xdr:cNvPr>
        <xdr:cNvSpPr txBox="1"/>
      </xdr:nvSpPr>
      <xdr:spPr>
        <a:xfrm>
          <a:off x="20798064" y="2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381000</xdr:colOff>
      <xdr:row>2</xdr:row>
      <xdr:rowOff>88900</xdr:rowOff>
    </xdr:from>
    <xdr:to>
      <xdr:col>7</xdr:col>
      <xdr:colOff>5643562</xdr:colOff>
      <xdr:row>6</xdr:row>
      <xdr:rowOff>250031</xdr:rowOff>
    </xdr:to>
    <xdr:sp macro="" textlink="">
      <xdr:nvSpPr>
        <xdr:cNvPr id="3" name="正方形/長方形 2"/>
        <xdr:cNvSpPr/>
      </xdr:nvSpPr>
      <xdr:spPr>
        <a:xfrm>
          <a:off x="17983200" y="698500"/>
          <a:ext cx="5262562" cy="184705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9</xdr:row>
      <xdr:rowOff>15875</xdr:rowOff>
    </xdr:from>
    <xdr:to>
      <xdr:col>9</xdr:col>
      <xdr:colOff>650875</xdr:colOff>
      <xdr:row>13</xdr:row>
      <xdr:rowOff>523875</xdr:rowOff>
    </xdr:to>
    <xdr:cxnSp macro="">
      <xdr:nvCxnSpPr>
        <xdr:cNvPr id="3" name="直線コネクタ 2"/>
        <xdr:cNvCxnSpPr/>
      </xdr:nvCxnSpPr>
      <xdr:spPr>
        <a:xfrm flipV="1">
          <a:off x="12303125" y="3317875"/>
          <a:ext cx="3952875" cy="273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7</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8</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619125</xdr:colOff>
      <xdr:row>7</xdr:row>
      <xdr:rowOff>269876</xdr:rowOff>
    </xdr:from>
    <xdr:to>
      <xdr:col>33</xdr:col>
      <xdr:colOff>428625</xdr:colOff>
      <xdr:row>20</xdr:row>
      <xdr:rowOff>254001</xdr:rowOff>
    </xdr:to>
    <xdr:sp macro="" textlink="">
      <xdr:nvSpPr>
        <xdr:cNvPr id="2" name="テキスト ボックス 1"/>
        <xdr:cNvSpPr txBox="1"/>
      </xdr:nvSpPr>
      <xdr:spPr>
        <a:xfrm>
          <a:off x="22498050" y="3622676"/>
          <a:ext cx="9896475" cy="47847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研究責任医師への送付用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806701"/>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19</xdr:col>
      <xdr:colOff>444500</xdr:colOff>
      <xdr:row>13</xdr:row>
      <xdr:rowOff>95249</xdr:rowOff>
    </xdr:from>
    <xdr:to>
      <xdr:col>25</xdr:col>
      <xdr:colOff>365125</xdr:colOff>
      <xdr:row>19</xdr:row>
      <xdr:rowOff>0</xdr:rowOff>
    </xdr:to>
    <xdr:sp macro="[0]!研究責任医師" textlink="">
      <xdr:nvSpPr>
        <xdr:cNvPr id="4" name="ホームベース 3"/>
        <xdr:cNvSpPr/>
      </xdr:nvSpPr>
      <xdr:spPr>
        <a:xfrm>
          <a:off x="24844375" y="6111874"/>
          <a:ext cx="4016375" cy="1809751"/>
        </a:xfrm>
        <a:prstGeom prst="homePlate">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作成</a:t>
          </a:r>
          <a:endPar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twoCellAnchor>
  <xdr:twoCellAnchor>
    <xdr:from>
      <xdr:col>19</xdr:col>
      <xdr:colOff>36654</xdr:colOff>
      <xdr:row>21</xdr:row>
      <xdr:rowOff>23089</xdr:rowOff>
    </xdr:from>
    <xdr:to>
      <xdr:col>33</xdr:col>
      <xdr:colOff>447386</xdr:colOff>
      <xdr:row>38</xdr:row>
      <xdr:rowOff>320385</xdr:rowOff>
    </xdr:to>
    <xdr:sp macro="" textlink="">
      <xdr:nvSpPr>
        <xdr:cNvPr id="5" name="正方形/長方形 4"/>
        <xdr:cNvSpPr/>
      </xdr:nvSpPr>
      <xdr:spPr>
        <a:xfrm>
          <a:off x="22534704" y="8500339"/>
          <a:ext cx="9878582" cy="6640946"/>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700"/>
            </a:lnSpc>
          </a:pPr>
          <a:r>
            <a:rPr kumimoji="1" lang="ja-JP" altLang="en-US" sz="1800" b="1">
              <a:solidFill>
                <a:srgbClr val="0000CC"/>
              </a:solidFill>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E</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校閲→シートの保護の解除をクリックする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rgbClr val="FF0000"/>
              </a:solidFill>
              <a:latin typeface="メイリオ" panose="020B0604030504040204" pitchFamily="50" charset="-128"/>
              <a:ea typeface="メイリオ" panose="020B0604030504040204" pitchFamily="50" charset="-128"/>
            </a:rPr>
            <a:t>「様式</a:t>
          </a:r>
          <a:r>
            <a:rPr kumimoji="1" lang="en-US" altLang="ja-JP" sz="1400" b="0">
              <a:solidFill>
                <a:srgbClr val="FF0000"/>
              </a:solidFill>
              <a:latin typeface="メイリオ" panose="020B0604030504040204" pitchFamily="50" charset="-128"/>
              <a:ea typeface="メイリオ" panose="020B0604030504040204" pitchFamily="50" charset="-128"/>
            </a:rPr>
            <a:t>E</a:t>
          </a:r>
          <a:r>
            <a:rPr kumimoji="1" lang="ja-JP" altLang="en-US" sz="1400" b="0">
              <a:solidFill>
                <a:srgbClr val="FF0000"/>
              </a:solidFill>
              <a:latin typeface="メイリオ" panose="020B0604030504040204" pitchFamily="50" charset="-128"/>
              <a:ea typeface="メイリオ" panose="020B0604030504040204" pitchFamily="50" charset="-128"/>
            </a:rPr>
            <a:t>（</a:t>
          </a:r>
          <a:r>
            <a:rPr kumimoji="1" lang="en-US" altLang="ja-JP" sz="1400" b="0">
              <a:solidFill>
                <a:srgbClr val="FF0000"/>
              </a:solidFill>
              <a:latin typeface="メイリオ" panose="020B0604030504040204" pitchFamily="50" charset="-128"/>
              <a:ea typeface="メイリオ" panose="020B0604030504040204" pitchFamily="50" charset="-128"/>
            </a:rPr>
            <a:t>2</a:t>
          </a:r>
          <a:r>
            <a:rPr kumimoji="1" lang="ja-JP" altLang="en-US" sz="1400" b="0">
              <a:solidFill>
                <a:srgbClr val="FF0000"/>
              </a:solidFill>
              <a:latin typeface="メイリオ" panose="020B0604030504040204" pitchFamily="50" charset="-128"/>
              <a:ea typeface="メイリオ" panose="020B0604030504040204" pitchFamily="50" charset="-128"/>
            </a:rPr>
            <a:t>）」だけは、</a:t>
          </a:r>
          <a:r>
            <a:rPr kumimoji="1" lang="en-US" altLang="ja-JP" sz="1400" b="0">
              <a:solidFill>
                <a:srgbClr val="FF0000"/>
              </a:solidFill>
              <a:latin typeface="メイリオ" panose="020B0604030504040204" pitchFamily="50" charset="-128"/>
              <a:ea typeface="メイリオ" panose="020B0604030504040204" pitchFamily="50" charset="-128"/>
            </a:rPr>
            <a:t>1</a:t>
          </a:r>
          <a:r>
            <a:rPr kumimoji="1" lang="ja-JP" altLang="en-US" sz="1400" b="0">
              <a:solidFill>
                <a:srgbClr val="FF0000"/>
              </a:solidFill>
              <a:latin typeface="メイリオ" panose="020B0604030504040204" pitchFamily="50" charset="-128"/>
              <a:ea typeface="メイリオ" panose="020B0604030504040204" pitchFamily="50" charset="-128"/>
            </a:rPr>
            <a:t>行目から</a:t>
          </a:r>
          <a:r>
            <a:rPr kumimoji="1" lang="en-US" altLang="ja-JP" sz="1400" b="0">
              <a:solidFill>
                <a:srgbClr val="FF0000"/>
              </a:solidFill>
              <a:latin typeface="メイリオ" panose="020B0604030504040204" pitchFamily="50" charset="-128"/>
              <a:ea typeface="メイリオ" panose="020B0604030504040204" pitchFamily="50" charset="-128"/>
            </a:rPr>
            <a:t>41</a:t>
          </a:r>
          <a:r>
            <a:rPr kumimoji="1" lang="ja-JP" altLang="en-US" sz="1400" b="0">
              <a:solidFill>
                <a:srgbClr val="FF0000"/>
              </a:solidFill>
              <a:latin typeface="メイリオ" panose="020B0604030504040204" pitchFamily="50" charset="-128"/>
              <a:ea typeface="メイリオ" panose="020B0604030504040204" pitchFamily="50" charset="-128"/>
            </a:rPr>
            <a:t>行目までを反転させた上、右クリックでコピー→形式を選択して貼り付ける。</a:t>
          </a:r>
          <a:endParaRPr kumimoji="1" lang="en-US" altLang="ja-JP" sz="1400" b="0">
            <a:solidFill>
              <a:srgbClr val="FF0000"/>
            </a:solidFill>
            <a:latin typeface="メイリオ" panose="020B0604030504040204" pitchFamily="50" charset="-128"/>
            <a:ea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editAs="oneCell">
    <xdr:from>
      <xdr:col>19</xdr:col>
      <xdr:colOff>504825</xdr:colOff>
      <xdr:row>23</xdr:row>
      <xdr:rowOff>57150</xdr:rowOff>
    </xdr:from>
    <xdr:to>
      <xdr:col>21</xdr:col>
      <xdr:colOff>342900</xdr:colOff>
      <xdr:row>23</xdr:row>
      <xdr:rowOff>304800</xdr:rowOff>
    </xdr:to>
    <xdr:pic>
      <xdr:nvPicPr>
        <xdr:cNvPr id="24235"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94488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27</xdr:row>
      <xdr:rowOff>171450</xdr:rowOff>
    </xdr:from>
    <xdr:to>
      <xdr:col>26</xdr:col>
      <xdr:colOff>352425</xdr:colOff>
      <xdr:row>28</xdr:row>
      <xdr:rowOff>238125</xdr:rowOff>
    </xdr:to>
    <xdr:pic>
      <xdr:nvPicPr>
        <xdr:cNvPr id="24236"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89275" y="11049000"/>
          <a:ext cx="1028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666750</xdr:colOff>
      <xdr:row>27</xdr:row>
      <xdr:rowOff>126999</xdr:rowOff>
    </xdr:from>
    <xdr:to>
      <xdr:col>25</xdr:col>
      <xdr:colOff>206375</xdr:colOff>
      <xdr:row>27</xdr:row>
      <xdr:rowOff>333374</xdr:rowOff>
    </xdr:to>
    <xdr:sp macro="" textlink="">
      <xdr:nvSpPr>
        <xdr:cNvPr id="8" name="円/楕円 7"/>
        <xdr:cNvSpPr/>
      </xdr:nvSpPr>
      <xdr:spPr>
        <a:xfrm>
          <a:off x="26546175" y="10861674"/>
          <a:ext cx="21590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180975</xdr:colOff>
      <xdr:row>35</xdr:row>
      <xdr:rowOff>190500</xdr:rowOff>
    </xdr:from>
    <xdr:to>
      <xdr:col>32</xdr:col>
      <xdr:colOff>609600</xdr:colOff>
      <xdr:row>37</xdr:row>
      <xdr:rowOff>666750</xdr:rowOff>
    </xdr:to>
    <xdr:pic>
      <xdr:nvPicPr>
        <xdr:cNvPr id="2423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51625" y="13820775"/>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37</xdr:row>
      <xdr:rowOff>15875</xdr:rowOff>
    </xdr:from>
    <xdr:to>
      <xdr:col>8</xdr:col>
      <xdr:colOff>0</xdr:colOff>
      <xdr:row>37</xdr:row>
      <xdr:rowOff>841375</xdr:rowOff>
    </xdr:to>
    <xdr:cxnSp macro="">
      <xdr:nvCxnSpPr>
        <xdr:cNvPr id="7" name="直線コネクタ 6"/>
        <xdr:cNvCxnSpPr/>
      </xdr:nvCxnSpPr>
      <xdr:spPr>
        <a:xfrm flipV="1">
          <a:off x="9175750" y="1425575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xdr:row>
      <xdr:rowOff>0</xdr:rowOff>
    </xdr:from>
    <xdr:to>
      <xdr:col>10</xdr:col>
      <xdr:colOff>0</xdr:colOff>
      <xdr:row>37</xdr:row>
      <xdr:rowOff>825500</xdr:rowOff>
    </xdr:to>
    <xdr:cxnSp macro="">
      <xdr:nvCxnSpPr>
        <xdr:cNvPr id="12" name="直線コネクタ 11"/>
        <xdr:cNvCxnSpPr/>
      </xdr:nvCxnSpPr>
      <xdr:spPr>
        <a:xfrm flipV="1">
          <a:off x="10731500" y="14239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41</xdr:row>
      <xdr:rowOff>0</xdr:rowOff>
    </xdr:from>
    <xdr:to>
      <xdr:col>8</xdr:col>
      <xdr:colOff>0</xdr:colOff>
      <xdr:row>42</xdr:row>
      <xdr:rowOff>15875</xdr:rowOff>
    </xdr:to>
    <xdr:cxnSp macro="">
      <xdr:nvCxnSpPr>
        <xdr:cNvPr id="14" name="直線コネクタ 13"/>
        <xdr:cNvCxnSpPr/>
      </xdr:nvCxnSpPr>
      <xdr:spPr>
        <a:xfrm flipV="1">
          <a:off x="9191625"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41</xdr:row>
      <xdr:rowOff>0</xdr:rowOff>
    </xdr:from>
    <xdr:to>
      <xdr:col>9</xdr:col>
      <xdr:colOff>762000</xdr:colOff>
      <xdr:row>42</xdr:row>
      <xdr:rowOff>15875</xdr:rowOff>
    </xdr:to>
    <xdr:cxnSp macro="">
      <xdr:nvCxnSpPr>
        <xdr:cNvPr id="17" name="直線コネクタ 16"/>
        <xdr:cNvCxnSpPr/>
      </xdr:nvCxnSpPr>
      <xdr:spPr>
        <a:xfrm flipV="1">
          <a:off x="10731500"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xdr:row>
      <xdr:rowOff>0</xdr:rowOff>
    </xdr:from>
    <xdr:to>
      <xdr:col>7</xdr:col>
      <xdr:colOff>762000</xdr:colOff>
      <xdr:row>43</xdr:row>
      <xdr:rowOff>15875</xdr:rowOff>
    </xdr:to>
    <xdr:cxnSp macro="">
      <xdr:nvCxnSpPr>
        <xdr:cNvPr id="19" name="直線コネクタ 18"/>
        <xdr:cNvCxnSpPr/>
      </xdr:nvCxnSpPr>
      <xdr:spPr>
        <a:xfrm flipV="1">
          <a:off x="917575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0</xdr:rowOff>
    </xdr:from>
    <xdr:to>
      <xdr:col>9</xdr:col>
      <xdr:colOff>762000</xdr:colOff>
      <xdr:row>43</xdr:row>
      <xdr:rowOff>15875</xdr:rowOff>
    </xdr:to>
    <xdr:cxnSp macro="">
      <xdr:nvCxnSpPr>
        <xdr:cNvPr id="20" name="直線コネクタ 19"/>
        <xdr:cNvCxnSpPr/>
      </xdr:nvCxnSpPr>
      <xdr:spPr>
        <a:xfrm flipV="1">
          <a:off x="1073150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53</xdr:row>
      <xdr:rowOff>47625</xdr:rowOff>
    </xdr:from>
    <xdr:to>
      <xdr:col>8</xdr:col>
      <xdr:colOff>15875</xdr:colOff>
      <xdr:row>54</xdr:row>
      <xdr:rowOff>15875</xdr:rowOff>
    </xdr:to>
    <xdr:cxnSp macro="">
      <xdr:nvCxnSpPr>
        <xdr:cNvPr id="21" name="直線コネクタ 20"/>
        <xdr:cNvCxnSpPr/>
      </xdr:nvCxnSpPr>
      <xdr:spPr>
        <a:xfrm flipV="1">
          <a:off x="9191625" y="28194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53</xdr:row>
      <xdr:rowOff>0</xdr:rowOff>
    </xdr:from>
    <xdr:to>
      <xdr:col>10</xdr:col>
      <xdr:colOff>0</xdr:colOff>
      <xdr:row>53</xdr:row>
      <xdr:rowOff>825500</xdr:rowOff>
    </xdr:to>
    <xdr:cxnSp macro="">
      <xdr:nvCxnSpPr>
        <xdr:cNvPr id="22" name="直線コネクタ 21"/>
        <xdr:cNvCxnSpPr/>
      </xdr:nvCxnSpPr>
      <xdr:spPr>
        <a:xfrm flipV="1">
          <a:off x="10731500" y="281463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69</xdr:row>
      <xdr:rowOff>0</xdr:rowOff>
    </xdr:from>
    <xdr:to>
      <xdr:col>8</xdr:col>
      <xdr:colOff>0</xdr:colOff>
      <xdr:row>69</xdr:row>
      <xdr:rowOff>825500</xdr:rowOff>
    </xdr:to>
    <xdr:cxnSp macro="">
      <xdr:nvCxnSpPr>
        <xdr:cNvPr id="23" name="直線コネクタ 22"/>
        <xdr:cNvCxnSpPr/>
      </xdr:nvCxnSpPr>
      <xdr:spPr>
        <a:xfrm flipV="1">
          <a:off x="917575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69</xdr:row>
      <xdr:rowOff>0</xdr:rowOff>
    </xdr:from>
    <xdr:to>
      <xdr:col>10</xdr:col>
      <xdr:colOff>0</xdr:colOff>
      <xdr:row>69</xdr:row>
      <xdr:rowOff>825500</xdr:rowOff>
    </xdr:to>
    <xdr:cxnSp macro="">
      <xdr:nvCxnSpPr>
        <xdr:cNvPr id="24" name="直線コネクタ 23"/>
        <xdr:cNvCxnSpPr/>
      </xdr:nvCxnSpPr>
      <xdr:spPr>
        <a:xfrm flipV="1">
          <a:off x="1073150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85</xdr:row>
      <xdr:rowOff>0</xdr:rowOff>
    </xdr:from>
    <xdr:to>
      <xdr:col>8</xdr:col>
      <xdr:colOff>47625</xdr:colOff>
      <xdr:row>85</xdr:row>
      <xdr:rowOff>825500</xdr:rowOff>
    </xdr:to>
    <xdr:cxnSp macro="">
      <xdr:nvCxnSpPr>
        <xdr:cNvPr id="25" name="直線コネクタ 24"/>
        <xdr:cNvCxnSpPr/>
      </xdr:nvCxnSpPr>
      <xdr:spPr>
        <a:xfrm flipV="1">
          <a:off x="9223375"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85</xdr:row>
      <xdr:rowOff>0</xdr:rowOff>
    </xdr:from>
    <xdr:to>
      <xdr:col>10</xdr:col>
      <xdr:colOff>0</xdr:colOff>
      <xdr:row>85</xdr:row>
      <xdr:rowOff>825500</xdr:rowOff>
    </xdr:to>
    <xdr:cxnSp macro="">
      <xdr:nvCxnSpPr>
        <xdr:cNvPr id="26" name="直線コネクタ 25"/>
        <xdr:cNvCxnSpPr/>
      </xdr:nvCxnSpPr>
      <xdr:spPr>
        <a:xfrm flipV="1">
          <a:off x="10731500"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0</xdr:rowOff>
    </xdr:from>
    <xdr:to>
      <xdr:col>8</xdr:col>
      <xdr:colOff>0</xdr:colOff>
      <xdr:row>101</xdr:row>
      <xdr:rowOff>825500</xdr:rowOff>
    </xdr:to>
    <xdr:cxnSp macro="">
      <xdr:nvCxnSpPr>
        <xdr:cNvPr id="27" name="直線コネクタ 26"/>
        <xdr:cNvCxnSpPr/>
      </xdr:nvCxnSpPr>
      <xdr:spPr>
        <a:xfrm flipV="1">
          <a:off x="917575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101</xdr:row>
      <xdr:rowOff>0</xdr:rowOff>
    </xdr:from>
    <xdr:to>
      <xdr:col>10</xdr:col>
      <xdr:colOff>0</xdr:colOff>
      <xdr:row>101</xdr:row>
      <xdr:rowOff>825500</xdr:rowOff>
    </xdr:to>
    <xdr:cxnSp macro="">
      <xdr:nvCxnSpPr>
        <xdr:cNvPr id="28" name="直線コネクタ 27"/>
        <xdr:cNvCxnSpPr/>
      </xdr:nvCxnSpPr>
      <xdr:spPr>
        <a:xfrm flipV="1">
          <a:off x="1073150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117</xdr:row>
      <xdr:rowOff>0</xdr:rowOff>
    </xdr:from>
    <xdr:to>
      <xdr:col>8</xdr:col>
      <xdr:colOff>0</xdr:colOff>
      <xdr:row>117</xdr:row>
      <xdr:rowOff>825500</xdr:rowOff>
    </xdr:to>
    <xdr:cxnSp macro="">
      <xdr:nvCxnSpPr>
        <xdr:cNvPr id="29" name="直線コネクタ 28"/>
        <xdr:cNvCxnSpPr/>
      </xdr:nvCxnSpPr>
      <xdr:spPr>
        <a:xfrm flipV="1">
          <a:off x="917575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117</xdr:row>
      <xdr:rowOff>0</xdr:rowOff>
    </xdr:from>
    <xdr:to>
      <xdr:col>10</xdr:col>
      <xdr:colOff>0</xdr:colOff>
      <xdr:row>117</xdr:row>
      <xdr:rowOff>825500</xdr:rowOff>
    </xdr:to>
    <xdr:cxnSp macro="">
      <xdr:nvCxnSpPr>
        <xdr:cNvPr id="30" name="直線コネクタ 29"/>
        <xdr:cNvCxnSpPr/>
      </xdr:nvCxnSpPr>
      <xdr:spPr>
        <a:xfrm flipV="1">
          <a:off x="1073150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133</xdr:row>
      <xdr:rowOff>0</xdr:rowOff>
    </xdr:from>
    <xdr:to>
      <xdr:col>8</xdr:col>
      <xdr:colOff>0</xdr:colOff>
      <xdr:row>133</xdr:row>
      <xdr:rowOff>825500</xdr:rowOff>
    </xdr:to>
    <xdr:cxnSp macro="">
      <xdr:nvCxnSpPr>
        <xdr:cNvPr id="31" name="直線コネクタ 30"/>
        <xdr:cNvCxnSpPr/>
      </xdr:nvCxnSpPr>
      <xdr:spPr>
        <a:xfrm flipV="1">
          <a:off x="917575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133</xdr:row>
      <xdr:rowOff>0</xdr:rowOff>
    </xdr:from>
    <xdr:to>
      <xdr:col>10</xdr:col>
      <xdr:colOff>0</xdr:colOff>
      <xdr:row>133</xdr:row>
      <xdr:rowOff>825500</xdr:rowOff>
    </xdr:to>
    <xdr:cxnSp macro="">
      <xdr:nvCxnSpPr>
        <xdr:cNvPr id="32" name="直線コネクタ 31"/>
        <xdr:cNvCxnSpPr/>
      </xdr:nvCxnSpPr>
      <xdr:spPr>
        <a:xfrm flipV="1">
          <a:off x="1073150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57</xdr:row>
      <xdr:rowOff>0</xdr:rowOff>
    </xdr:from>
    <xdr:to>
      <xdr:col>7</xdr:col>
      <xdr:colOff>762000</xdr:colOff>
      <xdr:row>58</xdr:row>
      <xdr:rowOff>15875</xdr:rowOff>
    </xdr:to>
    <xdr:cxnSp macro="">
      <xdr:nvCxnSpPr>
        <xdr:cNvPr id="33" name="直線コネクタ 32"/>
        <xdr:cNvCxnSpPr/>
      </xdr:nvCxnSpPr>
      <xdr:spPr>
        <a:xfrm flipV="1">
          <a:off x="917575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57</xdr:row>
      <xdr:rowOff>0</xdr:rowOff>
    </xdr:from>
    <xdr:to>
      <xdr:col>9</xdr:col>
      <xdr:colOff>762000</xdr:colOff>
      <xdr:row>58</xdr:row>
      <xdr:rowOff>15875</xdr:rowOff>
    </xdr:to>
    <xdr:cxnSp macro="">
      <xdr:nvCxnSpPr>
        <xdr:cNvPr id="34" name="直線コネクタ 33"/>
        <xdr:cNvCxnSpPr/>
      </xdr:nvCxnSpPr>
      <xdr:spPr>
        <a:xfrm flipV="1">
          <a:off x="1073150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0</xdr:rowOff>
    </xdr:from>
    <xdr:to>
      <xdr:col>7</xdr:col>
      <xdr:colOff>762000</xdr:colOff>
      <xdr:row>59</xdr:row>
      <xdr:rowOff>15875</xdr:rowOff>
    </xdr:to>
    <xdr:cxnSp macro="">
      <xdr:nvCxnSpPr>
        <xdr:cNvPr id="35" name="直線コネクタ 34"/>
        <xdr:cNvCxnSpPr/>
      </xdr:nvCxnSpPr>
      <xdr:spPr>
        <a:xfrm flipV="1">
          <a:off x="917575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58</xdr:row>
      <xdr:rowOff>0</xdr:rowOff>
    </xdr:from>
    <xdr:to>
      <xdr:col>9</xdr:col>
      <xdr:colOff>762000</xdr:colOff>
      <xdr:row>59</xdr:row>
      <xdr:rowOff>15875</xdr:rowOff>
    </xdr:to>
    <xdr:cxnSp macro="">
      <xdr:nvCxnSpPr>
        <xdr:cNvPr id="36" name="直線コネクタ 35"/>
        <xdr:cNvCxnSpPr/>
      </xdr:nvCxnSpPr>
      <xdr:spPr>
        <a:xfrm flipV="1">
          <a:off x="1073150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xdr:row>
      <xdr:rowOff>0</xdr:rowOff>
    </xdr:from>
    <xdr:to>
      <xdr:col>7</xdr:col>
      <xdr:colOff>762000</xdr:colOff>
      <xdr:row>74</xdr:row>
      <xdr:rowOff>15875</xdr:rowOff>
    </xdr:to>
    <xdr:cxnSp macro="">
      <xdr:nvCxnSpPr>
        <xdr:cNvPr id="37" name="直線コネクタ 36"/>
        <xdr:cNvCxnSpPr/>
      </xdr:nvCxnSpPr>
      <xdr:spPr>
        <a:xfrm flipV="1">
          <a:off x="917575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73</xdr:row>
      <xdr:rowOff>0</xdr:rowOff>
    </xdr:from>
    <xdr:to>
      <xdr:col>9</xdr:col>
      <xdr:colOff>762000</xdr:colOff>
      <xdr:row>74</xdr:row>
      <xdr:rowOff>15875</xdr:rowOff>
    </xdr:to>
    <xdr:cxnSp macro="">
      <xdr:nvCxnSpPr>
        <xdr:cNvPr id="38" name="直線コネクタ 37"/>
        <xdr:cNvCxnSpPr/>
      </xdr:nvCxnSpPr>
      <xdr:spPr>
        <a:xfrm flipV="1">
          <a:off x="1073150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xdr:row>
      <xdr:rowOff>0</xdr:rowOff>
    </xdr:from>
    <xdr:to>
      <xdr:col>7</xdr:col>
      <xdr:colOff>762000</xdr:colOff>
      <xdr:row>75</xdr:row>
      <xdr:rowOff>15875</xdr:rowOff>
    </xdr:to>
    <xdr:cxnSp macro="">
      <xdr:nvCxnSpPr>
        <xdr:cNvPr id="39" name="直線コネクタ 38"/>
        <xdr:cNvCxnSpPr/>
      </xdr:nvCxnSpPr>
      <xdr:spPr>
        <a:xfrm flipV="1">
          <a:off x="917575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xdr:row>
      <xdr:rowOff>0</xdr:rowOff>
    </xdr:from>
    <xdr:to>
      <xdr:col>9</xdr:col>
      <xdr:colOff>762000</xdr:colOff>
      <xdr:row>75</xdr:row>
      <xdr:rowOff>15875</xdr:rowOff>
    </xdr:to>
    <xdr:cxnSp macro="">
      <xdr:nvCxnSpPr>
        <xdr:cNvPr id="40" name="直線コネクタ 39"/>
        <xdr:cNvCxnSpPr/>
      </xdr:nvCxnSpPr>
      <xdr:spPr>
        <a:xfrm flipV="1">
          <a:off x="1073150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89</xdr:row>
      <xdr:rowOff>0</xdr:rowOff>
    </xdr:from>
    <xdr:to>
      <xdr:col>7</xdr:col>
      <xdr:colOff>762000</xdr:colOff>
      <xdr:row>90</xdr:row>
      <xdr:rowOff>15875</xdr:rowOff>
    </xdr:to>
    <xdr:cxnSp macro="">
      <xdr:nvCxnSpPr>
        <xdr:cNvPr id="41" name="直線コネクタ 40"/>
        <xdr:cNvCxnSpPr/>
      </xdr:nvCxnSpPr>
      <xdr:spPr>
        <a:xfrm flipV="1">
          <a:off x="917575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89</xdr:row>
      <xdr:rowOff>0</xdr:rowOff>
    </xdr:from>
    <xdr:to>
      <xdr:col>9</xdr:col>
      <xdr:colOff>762000</xdr:colOff>
      <xdr:row>90</xdr:row>
      <xdr:rowOff>15875</xdr:rowOff>
    </xdr:to>
    <xdr:cxnSp macro="">
      <xdr:nvCxnSpPr>
        <xdr:cNvPr id="42" name="直線コネクタ 41"/>
        <xdr:cNvCxnSpPr/>
      </xdr:nvCxnSpPr>
      <xdr:spPr>
        <a:xfrm flipV="1">
          <a:off x="1073150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0</xdr:rowOff>
    </xdr:from>
    <xdr:to>
      <xdr:col>7</xdr:col>
      <xdr:colOff>762000</xdr:colOff>
      <xdr:row>91</xdr:row>
      <xdr:rowOff>15875</xdr:rowOff>
    </xdr:to>
    <xdr:cxnSp macro="">
      <xdr:nvCxnSpPr>
        <xdr:cNvPr id="43" name="直線コネクタ 42"/>
        <xdr:cNvCxnSpPr/>
      </xdr:nvCxnSpPr>
      <xdr:spPr>
        <a:xfrm flipV="1">
          <a:off x="917575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90</xdr:row>
      <xdr:rowOff>0</xdr:rowOff>
    </xdr:from>
    <xdr:to>
      <xdr:col>9</xdr:col>
      <xdr:colOff>762000</xdr:colOff>
      <xdr:row>91</xdr:row>
      <xdr:rowOff>15875</xdr:rowOff>
    </xdr:to>
    <xdr:cxnSp macro="">
      <xdr:nvCxnSpPr>
        <xdr:cNvPr id="44" name="直線コネクタ 43"/>
        <xdr:cNvCxnSpPr/>
      </xdr:nvCxnSpPr>
      <xdr:spPr>
        <a:xfrm flipV="1">
          <a:off x="1073150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105</xdr:row>
      <xdr:rowOff>0</xdr:rowOff>
    </xdr:from>
    <xdr:to>
      <xdr:col>7</xdr:col>
      <xdr:colOff>762000</xdr:colOff>
      <xdr:row>106</xdr:row>
      <xdr:rowOff>15875</xdr:rowOff>
    </xdr:to>
    <xdr:cxnSp macro="">
      <xdr:nvCxnSpPr>
        <xdr:cNvPr id="45" name="直線コネクタ 44"/>
        <xdr:cNvCxnSpPr/>
      </xdr:nvCxnSpPr>
      <xdr:spPr>
        <a:xfrm flipV="1">
          <a:off x="917575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106</xdr:row>
      <xdr:rowOff>0</xdr:rowOff>
    </xdr:from>
    <xdr:to>
      <xdr:col>7</xdr:col>
      <xdr:colOff>762000</xdr:colOff>
      <xdr:row>107</xdr:row>
      <xdr:rowOff>15875</xdr:rowOff>
    </xdr:to>
    <xdr:cxnSp macro="">
      <xdr:nvCxnSpPr>
        <xdr:cNvPr id="46" name="直線コネクタ 45"/>
        <xdr:cNvCxnSpPr/>
      </xdr:nvCxnSpPr>
      <xdr:spPr>
        <a:xfrm flipV="1">
          <a:off x="917575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105</xdr:row>
      <xdr:rowOff>0</xdr:rowOff>
    </xdr:from>
    <xdr:to>
      <xdr:col>9</xdr:col>
      <xdr:colOff>762000</xdr:colOff>
      <xdr:row>106</xdr:row>
      <xdr:rowOff>15875</xdr:rowOff>
    </xdr:to>
    <xdr:cxnSp macro="">
      <xdr:nvCxnSpPr>
        <xdr:cNvPr id="47" name="直線コネクタ 46"/>
        <xdr:cNvCxnSpPr/>
      </xdr:nvCxnSpPr>
      <xdr:spPr>
        <a:xfrm flipV="1">
          <a:off x="1073150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106</xdr:row>
      <xdr:rowOff>0</xdr:rowOff>
    </xdr:from>
    <xdr:to>
      <xdr:col>9</xdr:col>
      <xdr:colOff>762000</xdr:colOff>
      <xdr:row>107</xdr:row>
      <xdr:rowOff>15875</xdr:rowOff>
    </xdr:to>
    <xdr:cxnSp macro="">
      <xdr:nvCxnSpPr>
        <xdr:cNvPr id="48" name="直線コネクタ 47"/>
        <xdr:cNvCxnSpPr/>
      </xdr:nvCxnSpPr>
      <xdr:spPr>
        <a:xfrm flipV="1">
          <a:off x="1073150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121</xdr:row>
      <xdr:rowOff>0</xdr:rowOff>
    </xdr:from>
    <xdr:to>
      <xdr:col>7</xdr:col>
      <xdr:colOff>762000</xdr:colOff>
      <xdr:row>122</xdr:row>
      <xdr:rowOff>15875</xdr:rowOff>
    </xdr:to>
    <xdr:cxnSp macro="">
      <xdr:nvCxnSpPr>
        <xdr:cNvPr id="49" name="直線コネクタ 48"/>
        <xdr:cNvCxnSpPr/>
      </xdr:nvCxnSpPr>
      <xdr:spPr>
        <a:xfrm flipV="1">
          <a:off x="917575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122</xdr:row>
      <xdr:rowOff>0</xdr:rowOff>
    </xdr:from>
    <xdr:to>
      <xdr:col>7</xdr:col>
      <xdr:colOff>762000</xdr:colOff>
      <xdr:row>123</xdr:row>
      <xdr:rowOff>15875</xdr:rowOff>
    </xdr:to>
    <xdr:cxnSp macro="">
      <xdr:nvCxnSpPr>
        <xdr:cNvPr id="50" name="直線コネクタ 49"/>
        <xdr:cNvCxnSpPr/>
      </xdr:nvCxnSpPr>
      <xdr:spPr>
        <a:xfrm flipV="1">
          <a:off x="917575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121</xdr:row>
      <xdr:rowOff>0</xdr:rowOff>
    </xdr:from>
    <xdr:to>
      <xdr:col>9</xdr:col>
      <xdr:colOff>762000</xdr:colOff>
      <xdr:row>122</xdr:row>
      <xdr:rowOff>15875</xdr:rowOff>
    </xdr:to>
    <xdr:cxnSp macro="">
      <xdr:nvCxnSpPr>
        <xdr:cNvPr id="51" name="直線コネクタ 50"/>
        <xdr:cNvCxnSpPr/>
      </xdr:nvCxnSpPr>
      <xdr:spPr>
        <a:xfrm flipV="1">
          <a:off x="1073150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122</xdr:row>
      <xdr:rowOff>0</xdr:rowOff>
    </xdr:from>
    <xdr:to>
      <xdr:col>9</xdr:col>
      <xdr:colOff>762000</xdr:colOff>
      <xdr:row>123</xdr:row>
      <xdr:rowOff>15875</xdr:rowOff>
    </xdr:to>
    <xdr:cxnSp macro="">
      <xdr:nvCxnSpPr>
        <xdr:cNvPr id="52" name="直線コネクタ 51"/>
        <xdr:cNvCxnSpPr/>
      </xdr:nvCxnSpPr>
      <xdr:spPr>
        <a:xfrm flipV="1">
          <a:off x="1073150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137</xdr:row>
      <xdr:rowOff>0</xdr:rowOff>
    </xdr:from>
    <xdr:to>
      <xdr:col>7</xdr:col>
      <xdr:colOff>762000</xdr:colOff>
      <xdr:row>138</xdr:row>
      <xdr:rowOff>15875</xdr:rowOff>
    </xdr:to>
    <xdr:cxnSp macro="">
      <xdr:nvCxnSpPr>
        <xdr:cNvPr id="53" name="直線コネクタ 52"/>
        <xdr:cNvCxnSpPr/>
      </xdr:nvCxnSpPr>
      <xdr:spPr>
        <a:xfrm flipV="1">
          <a:off x="917575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138</xdr:row>
      <xdr:rowOff>0</xdr:rowOff>
    </xdr:from>
    <xdr:to>
      <xdr:col>7</xdr:col>
      <xdr:colOff>762000</xdr:colOff>
      <xdr:row>139</xdr:row>
      <xdr:rowOff>15875</xdr:rowOff>
    </xdr:to>
    <xdr:cxnSp macro="">
      <xdr:nvCxnSpPr>
        <xdr:cNvPr id="54" name="直線コネクタ 53"/>
        <xdr:cNvCxnSpPr/>
      </xdr:nvCxnSpPr>
      <xdr:spPr>
        <a:xfrm flipV="1">
          <a:off x="917575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137</xdr:row>
      <xdr:rowOff>0</xdr:rowOff>
    </xdr:from>
    <xdr:to>
      <xdr:col>9</xdr:col>
      <xdr:colOff>762000</xdr:colOff>
      <xdr:row>138</xdr:row>
      <xdr:rowOff>15875</xdr:rowOff>
    </xdr:to>
    <xdr:cxnSp macro="">
      <xdr:nvCxnSpPr>
        <xdr:cNvPr id="55" name="直線コネクタ 54"/>
        <xdr:cNvCxnSpPr/>
      </xdr:nvCxnSpPr>
      <xdr:spPr>
        <a:xfrm flipV="1">
          <a:off x="1073150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138</xdr:row>
      <xdr:rowOff>0</xdr:rowOff>
    </xdr:from>
    <xdr:to>
      <xdr:col>9</xdr:col>
      <xdr:colOff>762000</xdr:colOff>
      <xdr:row>139</xdr:row>
      <xdr:rowOff>15875</xdr:rowOff>
    </xdr:to>
    <xdr:cxnSp macro="">
      <xdr:nvCxnSpPr>
        <xdr:cNvPr id="56" name="直線コネクタ 55"/>
        <xdr:cNvCxnSpPr/>
      </xdr:nvCxnSpPr>
      <xdr:spPr>
        <a:xfrm flipV="1">
          <a:off x="1073150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31750</xdr:colOff>
      <xdr:row>27</xdr:row>
      <xdr:rowOff>428625</xdr:rowOff>
    </xdr:from>
    <xdr:to>
      <xdr:col>33</xdr:col>
      <xdr:colOff>539750</xdr:colOff>
      <xdr:row>33</xdr:row>
      <xdr:rowOff>777875</xdr:rowOff>
    </xdr:to>
    <xdr:sp macro="" textlink="">
      <xdr:nvSpPr>
        <xdr:cNvPr id="74" name="正方形/長方形 73"/>
        <xdr:cNvSpPr/>
      </xdr:nvSpPr>
      <xdr:spPr>
        <a:xfrm>
          <a:off x="23256875" y="11255375"/>
          <a:ext cx="10064750" cy="6619875"/>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ja-JP" sz="1100" b="0">
              <a:solidFill>
                <a:schemeClr val="lt1"/>
              </a:solidFill>
              <a:effectLst/>
              <a:latin typeface="+mn-lt"/>
              <a:ea typeface="+mn-ea"/>
              <a:cs typeface="+mn-cs"/>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校閲→シートの保護の解除をクリックする</a:t>
          </a:r>
          <a:endParaRPr kumimoji="1" lang="en-US" altLang="ja-JP"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研究分担医師等（</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xdr:from>
      <xdr:col>18</xdr:col>
      <xdr:colOff>247650</xdr:colOff>
      <xdr:row>7</xdr:row>
      <xdr:rowOff>269876</xdr:rowOff>
    </xdr:from>
    <xdr:to>
      <xdr:col>33</xdr:col>
      <xdr:colOff>428625</xdr:colOff>
      <xdr:row>25</xdr:row>
      <xdr:rowOff>63500</xdr:rowOff>
    </xdr:to>
    <xdr:sp macro="" textlink="">
      <xdr:nvSpPr>
        <xdr:cNvPr id="2" name="テキスト ボックス 1"/>
        <xdr:cNvSpPr txBox="1"/>
      </xdr:nvSpPr>
      <xdr:spPr>
        <a:xfrm>
          <a:off x="22504400" y="3762376"/>
          <a:ext cx="9991725" cy="658812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a:t>
          </a:r>
          <a:r>
            <a:rPr kumimoji="1" lang="ja-JP" altLang="en-US" sz="2000" b="1" u="sng">
              <a:solidFill>
                <a:srgbClr val="0000CC"/>
              </a:solidFill>
              <a:effectLst/>
              <a:latin typeface="+mn-lt"/>
              <a:ea typeface="+mn-ea"/>
              <a:cs typeface="+mn-cs"/>
            </a:rPr>
            <a:t>責任</a:t>
          </a:r>
          <a:r>
            <a:rPr kumimoji="1" lang="ja-JP" altLang="ja-JP" sz="2000" b="1" u="sng">
              <a:solidFill>
                <a:srgbClr val="0000CC"/>
              </a:solidFill>
              <a:effectLst/>
              <a:latin typeface="+mn-lt"/>
              <a:ea typeface="+mn-ea"/>
              <a:cs typeface="+mn-cs"/>
            </a:rPr>
            <a:t>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94957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editAs="oneCell">
    <xdr:from>
      <xdr:col>19</xdr:col>
      <xdr:colOff>523875</xdr:colOff>
      <xdr:row>28</xdr:row>
      <xdr:rowOff>800100</xdr:rowOff>
    </xdr:from>
    <xdr:to>
      <xdr:col>21</xdr:col>
      <xdr:colOff>361950</xdr:colOff>
      <xdr:row>29</xdr:row>
      <xdr:rowOff>190500</xdr:rowOff>
    </xdr:to>
    <xdr:pic>
      <xdr:nvPicPr>
        <xdr:cNvPr id="25983"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26775" y="121539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123825</xdr:colOff>
      <xdr:row>30</xdr:row>
      <xdr:rowOff>238125</xdr:rowOff>
    </xdr:from>
    <xdr:to>
      <xdr:col>26</xdr:col>
      <xdr:colOff>476250</xdr:colOff>
      <xdr:row>30</xdr:row>
      <xdr:rowOff>666750</xdr:rowOff>
    </xdr:to>
    <xdr:pic>
      <xdr:nvPicPr>
        <xdr:cNvPr id="25984"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84375" y="13687425"/>
          <a:ext cx="1028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127000</xdr:colOff>
      <xdr:row>30</xdr:row>
      <xdr:rowOff>206374</xdr:rowOff>
    </xdr:from>
    <xdr:to>
      <xdr:col>25</xdr:col>
      <xdr:colOff>349250</xdr:colOff>
      <xdr:row>30</xdr:row>
      <xdr:rowOff>412749</xdr:rowOff>
    </xdr:to>
    <xdr:sp macro="" textlink="">
      <xdr:nvSpPr>
        <xdr:cNvPr id="8" name="円/楕円 7"/>
        <xdr:cNvSpPr/>
      </xdr:nvSpPr>
      <xdr:spPr>
        <a:xfrm>
          <a:off x="26733500" y="13588999"/>
          <a:ext cx="22225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66675</xdr:colOff>
      <xdr:row>32</xdr:row>
      <xdr:rowOff>266700</xdr:rowOff>
    </xdr:from>
    <xdr:to>
      <xdr:col>32</xdr:col>
      <xdr:colOff>495300</xdr:colOff>
      <xdr:row>33</xdr:row>
      <xdr:rowOff>238125</xdr:rowOff>
    </xdr:to>
    <xdr:pic>
      <xdr:nvPicPr>
        <xdr:cNvPr id="2598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08600" y="16192500"/>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3"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4"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5"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746125</xdr:colOff>
      <xdr:row>28</xdr:row>
      <xdr:rowOff>0</xdr:rowOff>
    </xdr:from>
    <xdr:to>
      <xdr:col>7</xdr:col>
      <xdr:colOff>714375</xdr:colOff>
      <xdr:row>28</xdr:row>
      <xdr:rowOff>825500</xdr:rowOff>
    </xdr:to>
    <xdr:cxnSp macro="">
      <xdr:nvCxnSpPr>
        <xdr:cNvPr id="6" name="直線コネクタ 5"/>
        <xdr:cNvCxnSpPr/>
      </xdr:nvCxnSpPr>
      <xdr:spPr>
        <a:xfrm flipH="1">
          <a:off x="88106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9</xdr:col>
      <xdr:colOff>746125</xdr:colOff>
      <xdr:row>28</xdr:row>
      <xdr:rowOff>825500</xdr:rowOff>
    </xdr:to>
    <xdr:cxnSp macro="">
      <xdr:nvCxnSpPr>
        <xdr:cNvPr id="28" name="直線コネクタ 27"/>
        <xdr:cNvCxnSpPr/>
      </xdr:nvCxnSpPr>
      <xdr:spPr>
        <a:xfrm flipH="1">
          <a:off x="103981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124</xdr:row>
      <xdr:rowOff>0</xdr:rowOff>
    </xdr:from>
    <xdr:to>
      <xdr:col>9</xdr:col>
      <xdr:colOff>746125</xdr:colOff>
      <xdr:row>124</xdr:row>
      <xdr:rowOff>825500</xdr:rowOff>
    </xdr:to>
    <xdr:cxnSp macro="">
      <xdr:nvCxnSpPr>
        <xdr:cNvPr id="30" name="直線コネクタ 29"/>
        <xdr:cNvCxnSpPr/>
      </xdr:nvCxnSpPr>
      <xdr:spPr>
        <a:xfrm flipH="1">
          <a:off x="1039812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124</xdr:row>
      <xdr:rowOff>0</xdr:rowOff>
    </xdr:from>
    <xdr:to>
      <xdr:col>7</xdr:col>
      <xdr:colOff>746125</xdr:colOff>
      <xdr:row>124</xdr:row>
      <xdr:rowOff>825500</xdr:rowOff>
    </xdr:to>
    <xdr:cxnSp macro="">
      <xdr:nvCxnSpPr>
        <xdr:cNvPr id="31" name="直線コネクタ 30"/>
        <xdr:cNvCxnSpPr/>
      </xdr:nvCxnSpPr>
      <xdr:spPr>
        <a:xfrm flipH="1">
          <a:off x="884237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108</xdr:row>
      <xdr:rowOff>0</xdr:rowOff>
    </xdr:from>
    <xdr:to>
      <xdr:col>7</xdr:col>
      <xdr:colOff>746125</xdr:colOff>
      <xdr:row>108</xdr:row>
      <xdr:rowOff>825500</xdr:rowOff>
    </xdr:to>
    <xdr:cxnSp macro="">
      <xdr:nvCxnSpPr>
        <xdr:cNvPr id="32" name="直線コネクタ 31"/>
        <xdr:cNvCxnSpPr/>
      </xdr:nvCxnSpPr>
      <xdr:spPr>
        <a:xfrm flipH="1">
          <a:off x="884237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108</xdr:row>
      <xdr:rowOff>0</xdr:rowOff>
    </xdr:from>
    <xdr:to>
      <xdr:col>9</xdr:col>
      <xdr:colOff>746125</xdr:colOff>
      <xdr:row>108</xdr:row>
      <xdr:rowOff>825500</xdr:rowOff>
    </xdr:to>
    <xdr:cxnSp macro="">
      <xdr:nvCxnSpPr>
        <xdr:cNvPr id="33" name="直線コネクタ 32"/>
        <xdr:cNvCxnSpPr/>
      </xdr:nvCxnSpPr>
      <xdr:spPr>
        <a:xfrm flipH="1">
          <a:off x="1039812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92</xdr:row>
      <xdr:rowOff>0</xdr:rowOff>
    </xdr:from>
    <xdr:to>
      <xdr:col>7</xdr:col>
      <xdr:colOff>746125</xdr:colOff>
      <xdr:row>92</xdr:row>
      <xdr:rowOff>825500</xdr:rowOff>
    </xdr:to>
    <xdr:cxnSp macro="">
      <xdr:nvCxnSpPr>
        <xdr:cNvPr id="34" name="直線コネクタ 33"/>
        <xdr:cNvCxnSpPr/>
      </xdr:nvCxnSpPr>
      <xdr:spPr>
        <a:xfrm flipH="1">
          <a:off x="884237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92</xdr:row>
      <xdr:rowOff>0</xdr:rowOff>
    </xdr:from>
    <xdr:to>
      <xdr:col>9</xdr:col>
      <xdr:colOff>746125</xdr:colOff>
      <xdr:row>92</xdr:row>
      <xdr:rowOff>825500</xdr:rowOff>
    </xdr:to>
    <xdr:cxnSp macro="">
      <xdr:nvCxnSpPr>
        <xdr:cNvPr id="35" name="直線コネクタ 34"/>
        <xdr:cNvCxnSpPr/>
      </xdr:nvCxnSpPr>
      <xdr:spPr>
        <a:xfrm flipH="1">
          <a:off x="1039812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xdr:row>
      <xdr:rowOff>0</xdr:rowOff>
    </xdr:from>
    <xdr:to>
      <xdr:col>7</xdr:col>
      <xdr:colOff>746125</xdr:colOff>
      <xdr:row>76</xdr:row>
      <xdr:rowOff>825500</xdr:rowOff>
    </xdr:to>
    <xdr:cxnSp macro="">
      <xdr:nvCxnSpPr>
        <xdr:cNvPr id="36" name="直線コネクタ 35"/>
        <xdr:cNvCxnSpPr/>
      </xdr:nvCxnSpPr>
      <xdr:spPr>
        <a:xfrm flipH="1">
          <a:off x="884237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xdr:row>
      <xdr:rowOff>0</xdr:rowOff>
    </xdr:from>
    <xdr:to>
      <xdr:col>9</xdr:col>
      <xdr:colOff>746125</xdr:colOff>
      <xdr:row>76</xdr:row>
      <xdr:rowOff>825500</xdr:rowOff>
    </xdr:to>
    <xdr:cxnSp macro="">
      <xdr:nvCxnSpPr>
        <xdr:cNvPr id="37" name="直線コネクタ 36"/>
        <xdr:cNvCxnSpPr/>
      </xdr:nvCxnSpPr>
      <xdr:spPr>
        <a:xfrm flipH="1">
          <a:off x="1039812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60</xdr:row>
      <xdr:rowOff>0</xdr:rowOff>
    </xdr:from>
    <xdr:to>
      <xdr:col>7</xdr:col>
      <xdr:colOff>746125</xdr:colOff>
      <xdr:row>60</xdr:row>
      <xdr:rowOff>825500</xdr:rowOff>
    </xdr:to>
    <xdr:cxnSp macro="">
      <xdr:nvCxnSpPr>
        <xdr:cNvPr id="38" name="直線コネクタ 37"/>
        <xdr:cNvCxnSpPr/>
      </xdr:nvCxnSpPr>
      <xdr:spPr>
        <a:xfrm flipH="1">
          <a:off x="884237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60</xdr:row>
      <xdr:rowOff>0</xdr:rowOff>
    </xdr:from>
    <xdr:to>
      <xdr:col>9</xdr:col>
      <xdr:colOff>746125</xdr:colOff>
      <xdr:row>60</xdr:row>
      <xdr:rowOff>825500</xdr:rowOff>
    </xdr:to>
    <xdr:cxnSp macro="">
      <xdr:nvCxnSpPr>
        <xdr:cNvPr id="39" name="直線コネクタ 38"/>
        <xdr:cNvCxnSpPr/>
      </xdr:nvCxnSpPr>
      <xdr:spPr>
        <a:xfrm flipH="1">
          <a:off x="1039812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0</xdr:rowOff>
    </xdr:from>
    <xdr:to>
      <xdr:col>7</xdr:col>
      <xdr:colOff>746125</xdr:colOff>
      <xdr:row>44</xdr:row>
      <xdr:rowOff>825500</xdr:rowOff>
    </xdr:to>
    <xdr:cxnSp macro="">
      <xdr:nvCxnSpPr>
        <xdr:cNvPr id="40" name="直線コネクタ 39"/>
        <xdr:cNvCxnSpPr/>
      </xdr:nvCxnSpPr>
      <xdr:spPr>
        <a:xfrm flipH="1">
          <a:off x="884237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44</xdr:row>
      <xdr:rowOff>0</xdr:rowOff>
    </xdr:from>
    <xdr:to>
      <xdr:col>9</xdr:col>
      <xdr:colOff>746125</xdr:colOff>
      <xdr:row>44</xdr:row>
      <xdr:rowOff>825500</xdr:rowOff>
    </xdr:to>
    <xdr:cxnSp macro="">
      <xdr:nvCxnSpPr>
        <xdr:cNvPr id="41" name="直線コネクタ 40"/>
        <xdr:cNvCxnSpPr/>
      </xdr:nvCxnSpPr>
      <xdr:spPr>
        <a:xfrm flipH="1">
          <a:off x="1039812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762000</xdr:colOff>
      <xdr:row>32</xdr:row>
      <xdr:rowOff>0</xdr:rowOff>
    </xdr:from>
    <xdr:to>
      <xdr:col>7</xdr:col>
      <xdr:colOff>746126</xdr:colOff>
      <xdr:row>33</xdr:row>
      <xdr:rowOff>0</xdr:rowOff>
    </xdr:to>
    <xdr:cxnSp macro="">
      <xdr:nvCxnSpPr>
        <xdr:cNvPr id="43" name="直線コネクタ 42"/>
        <xdr:cNvCxnSpPr/>
      </xdr:nvCxnSpPr>
      <xdr:spPr>
        <a:xfrm flipH="1">
          <a:off x="8826500"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32</xdr:row>
      <xdr:rowOff>0</xdr:rowOff>
    </xdr:from>
    <xdr:to>
      <xdr:col>9</xdr:col>
      <xdr:colOff>762001</xdr:colOff>
      <xdr:row>33</xdr:row>
      <xdr:rowOff>0</xdr:rowOff>
    </xdr:to>
    <xdr:cxnSp macro="">
      <xdr:nvCxnSpPr>
        <xdr:cNvPr id="45" name="直線コネクタ 44"/>
        <xdr:cNvCxnSpPr/>
      </xdr:nvCxnSpPr>
      <xdr:spPr>
        <a:xfrm flipH="1">
          <a:off x="10398125"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0</xdr:rowOff>
    </xdr:from>
    <xdr:to>
      <xdr:col>7</xdr:col>
      <xdr:colOff>762001</xdr:colOff>
      <xdr:row>34</xdr:row>
      <xdr:rowOff>0</xdr:rowOff>
    </xdr:to>
    <xdr:cxnSp macro="">
      <xdr:nvCxnSpPr>
        <xdr:cNvPr id="46" name="直線コネクタ 45"/>
        <xdr:cNvCxnSpPr/>
      </xdr:nvCxnSpPr>
      <xdr:spPr>
        <a:xfrm flipH="1">
          <a:off x="884237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33</xdr:row>
      <xdr:rowOff>0</xdr:rowOff>
    </xdr:from>
    <xdr:to>
      <xdr:col>9</xdr:col>
      <xdr:colOff>762001</xdr:colOff>
      <xdr:row>34</xdr:row>
      <xdr:rowOff>0</xdr:rowOff>
    </xdr:to>
    <xdr:cxnSp macro="">
      <xdr:nvCxnSpPr>
        <xdr:cNvPr id="47" name="直線コネクタ 46"/>
        <xdr:cNvCxnSpPr/>
      </xdr:nvCxnSpPr>
      <xdr:spPr>
        <a:xfrm flipH="1">
          <a:off x="1039812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48</xdr:row>
      <xdr:rowOff>0</xdr:rowOff>
    </xdr:from>
    <xdr:to>
      <xdr:col>7</xdr:col>
      <xdr:colOff>762001</xdr:colOff>
      <xdr:row>49</xdr:row>
      <xdr:rowOff>0</xdr:rowOff>
    </xdr:to>
    <xdr:cxnSp macro="">
      <xdr:nvCxnSpPr>
        <xdr:cNvPr id="48" name="直線コネクタ 47"/>
        <xdr:cNvCxnSpPr/>
      </xdr:nvCxnSpPr>
      <xdr:spPr>
        <a:xfrm flipH="1">
          <a:off x="884237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48</xdr:row>
      <xdr:rowOff>0</xdr:rowOff>
    </xdr:from>
    <xdr:to>
      <xdr:col>9</xdr:col>
      <xdr:colOff>762001</xdr:colOff>
      <xdr:row>49</xdr:row>
      <xdr:rowOff>0</xdr:rowOff>
    </xdr:to>
    <xdr:cxnSp macro="">
      <xdr:nvCxnSpPr>
        <xdr:cNvPr id="49" name="直線コネクタ 48"/>
        <xdr:cNvCxnSpPr/>
      </xdr:nvCxnSpPr>
      <xdr:spPr>
        <a:xfrm flipH="1">
          <a:off x="1039812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49</xdr:row>
      <xdr:rowOff>0</xdr:rowOff>
    </xdr:from>
    <xdr:to>
      <xdr:col>7</xdr:col>
      <xdr:colOff>762001</xdr:colOff>
      <xdr:row>50</xdr:row>
      <xdr:rowOff>0</xdr:rowOff>
    </xdr:to>
    <xdr:cxnSp macro="">
      <xdr:nvCxnSpPr>
        <xdr:cNvPr id="50" name="直線コネクタ 49"/>
        <xdr:cNvCxnSpPr/>
      </xdr:nvCxnSpPr>
      <xdr:spPr>
        <a:xfrm flipH="1">
          <a:off x="884237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0</xdr:rowOff>
    </xdr:from>
    <xdr:to>
      <xdr:col>9</xdr:col>
      <xdr:colOff>762001</xdr:colOff>
      <xdr:row>50</xdr:row>
      <xdr:rowOff>0</xdr:rowOff>
    </xdr:to>
    <xdr:cxnSp macro="">
      <xdr:nvCxnSpPr>
        <xdr:cNvPr id="51" name="直線コネクタ 50"/>
        <xdr:cNvCxnSpPr/>
      </xdr:nvCxnSpPr>
      <xdr:spPr>
        <a:xfrm flipH="1">
          <a:off x="1039812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64</xdr:row>
      <xdr:rowOff>0</xdr:rowOff>
    </xdr:from>
    <xdr:to>
      <xdr:col>7</xdr:col>
      <xdr:colOff>762001</xdr:colOff>
      <xdr:row>65</xdr:row>
      <xdr:rowOff>0</xdr:rowOff>
    </xdr:to>
    <xdr:cxnSp macro="">
      <xdr:nvCxnSpPr>
        <xdr:cNvPr id="52" name="直線コネクタ 51"/>
        <xdr:cNvCxnSpPr/>
      </xdr:nvCxnSpPr>
      <xdr:spPr>
        <a:xfrm flipH="1">
          <a:off x="884237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65</xdr:row>
      <xdr:rowOff>0</xdr:rowOff>
    </xdr:from>
    <xdr:to>
      <xdr:col>7</xdr:col>
      <xdr:colOff>762001</xdr:colOff>
      <xdr:row>66</xdr:row>
      <xdr:rowOff>0</xdr:rowOff>
    </xdr:to>
    <xdr:cxnSp macro="">
      <xdr:nvCxnSpPr>
        <xdr:cNvPr id="53" name="直線コネクタ 52"/>
        <xdr:cNvCxnSpPr/>
      </xdr:nvCxnSpPr>
      <xdr:spPr>
        <a:xfrm flipH="1">
          <a:off x="884237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64</xdr:row>
      <xdr:rowOff>0</xdr:rowOff>
    </xdr:from>
    <xdr:to>
      <xdr:col>9</xdr:col>
      <xdr:colOff>762001</xdr:colOff>
      <xdr:row>65</xdr:row>
      <xdr:rowOff>0</xdr:rowOff>
    </xdr:to>
    <xdr:cxnSp macro="">
      <xdr:nvCxnSpPr>
        <xdr:cNvPr id="54" name="直線コネクタ 53"/>
        <xdr:cNvCxnSpPr/>
      </xdr:nvCxnSpPr>
      <xdr:spPr>
        <a:xfrm flipH="1">
          <a:off x="1039812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65</xdr:row>
      <xdr:rowOff>0</xdr:rowOff>
    </xdr:from>
    <xdr:to>
      <xdr:col>9</xdr:col>
      <xdr:colOff>762001</xdr:colOff>
      <xdr:row>66</xdr:row>
      <xdr:rowOff>0</xdr:rowOff>
    </xdr:to>
    <xdr:cxnSp macro="">
      <xdr:nvCxnSpPr>
        <xdr:cNvPr id="56" name="直線コネクタ 55"/>
        <xdr:cNvCxnSpPr/>
      </xdr:nvCxnSpPr>
      <xdr:spPr>
        <a:xfrm flipH="1">
          <a:off x="1039812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80</xdr:row>
      <xdr:rowOff>0</xdr:rowOff>
    </xdr:from>
    <xdr:to>
      <xdr:col>7</xdr:col>
      <xdr:colOff>762001</xdr:colOff>
      <xdr:row>81</xdr:row>
      <xdr:rowOff>0</xdr:rowOff>
    </xdr:to>
    <xdr:cxnSp macro="">
      <xdr:nvCxnSpPr>
        <xdr:cNvPr id="57" name="直線コネクタ 56"/>
        <xdr:cNvCxnSpPr/>
      </xdr:nvCxnSpPr>
      <xdr:spPr>
        <a:xfrm flipH="1">
          <a:off x="884237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81</xdr:row>
      <xdr:rowOff>0</xdr:rowOff>
    </xdr:from>
    <xdr:to>
      <xdr:col>7</xdr:col>
      <xdr:colOff>762001</xdr:colOff>
      <xdr:row>82</xdr:row>
      <xdr:rowOff>0</xdr:rowOff>
    </xdr:to>
    <xdr:cxnSp macro="">
      <xdr:nvCxnSpPr>
        <xdr:cNvPr id="58" name="直線コネクタ 57"/>
        <xdr:cNvCxnSpPr/>
      </xdr:nvCxnSpPr>
      <xdr:spPr>
        <a:xfrm flipH="1">
          <a:off x="884237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80</xdr:row>
      <xdr:rowOff>0</xdr:rowOff>
    </xdr:from>
    <xdr:to>
      <xdr:col>9</xdr:col>
      <xdr:colOff>762001</xdr:colOff>
      <xdr:row>81</xdr:row>
      <xdr:rowOff>0</xdr:rowOff>
    </xdr:to>
    <xdr:cxnSp macro="">
      <xdr:nvCxnSpPr>
        <xdr:cNvPr id="59" name="直線コネクタ 58"/>
        <xdr:cNvCxnSpPr/>
      </xdr:nvCxnSpPr>
      <xdr:spPr>
        <a:xfrm flipH="1">
          <a:off x="1039812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81</xdr:row>
      <xdr:rowOff>0</xdr:rowOff>
    </xdr:from>
    <xdr:to>
      <xdr:col>9</xdr:col>
      <xdr:colOff>762001</xdr:colOff>
      <xdr:row>82</xdr:row>
      <xdr:rowOff>0</xdr:rowOff>
    </xdr:to>
    <xdr:cxnSp macro="">
      <xdr:nvCxnSpPr>
        <xdr:cNvPr id="60" name="直線コネクタ 59"/>
        <xdr:cNvCxnSpPr/>
      </xdr:nvCxnSpPr>
      <xdr:spPr>
        <a:xfrm flipH="1">
          <a:off x="1039812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96</xdr:row>
      <xdr:rowOff>0</xdr:rowOff>
    </xdr:from>
    <xdr:to>
      <xdr:col>7</xdr:col>
      <xdr:colOff>762001</xdr:colOff>
      <xdr:row>97</xdr:row>
      <xdr:rowOff>0</xdr:rowOff>
    </xdr:to>
    <xdr:cxnSp macro="">
      <xdr:nvCxnSpPr>
        <xdr:cNvPr id="61" name="直線コネクタ 60"/>
        <xdr:cNvCxnSpPr/>
      </xdr:nvCxnSpPr>
      <xdr:spPr>
        <a:xfrm flipH="1">
          <a:off x="884237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96</xdr:row>
      <xdr:rowOff>0</xdr:rowOff>
    </xdr:from>
    <xdr:to>
      <xdr:col>9</xdr:col>
      <xdr:colOff>762001</xdr:colOff>
      <xdr:row>97</xdr:row>
      <xdr:rowOff>0</xdr:rowOff>
    </xdr:to>
    <xdr:cxnSp macro="">
      <xdr:nvCxnSpPr>
        <xdr:cNvPr id="62" name="直線コネクタ 61"/>
        <xdr:cNvCxnSpPr/>
      </xdr:nvCxnSpPr>
      <xdr:spPr>
        <a:xfrm flipH="1">
          <a:off x="1039812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97</xdr:row>
      <xdr:rowOff>0</xdr:rowOff>
    </xdr:from>
    <xdr:to>
      <xdr:col>7</xdr:col>
      <xdr:colOff>762001</xdr:colOff>
      <xdr:row>98</xdr:row>
      <xdr:rowOff>0</xdr:rowOff>
    </xdr:to>
    <xdr:cxnSp macro="">
      <xdr:nvCxnSpPr>
        <xdr:cNvPr id="63" name="直線コネクタ 62"/>
        <xdr:cNvCxnSpPr/>
      </xdr:nvCxnSpPr>
      <xdr:spPr>
        <a:xfrm flipH="1">
          <a:off x="884237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97</xdr:row>
      <xdr:rowOff>0</xdr:rowOff>
    </xdr:from>
    <xdr:to>
      <xdr:col>9</xdr:col>
      <xdr:colOff>762001</xdr:colOff>
      <xdr:row>98</xdr:row>
      <xdr:rowOff>0</xdr:rowOff>
    </xdr:to>
    <xdr:cxnSp macro="">
      <xdr:nvCxnSpPr>
        <xdr:cNvPr id="64" name="直線コネクタ 63"/>
        <xdr:cNvCxnSpPr/>
      </xdr:nvCxnSpPr>
      <xdr:spPr>
        <a:xfrm flipH="1">
          <a:off x="1039812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112</xdr:row>
      <xdr:rowOff>0</xdr:rowOff>
    </xdr:from>
    <xdr:to>
      <xdr:col>7</xdr:col>
      <xdr:colOff>762001</xdr:colOff>
      <xdr:row>113</xdr:row>
      <xdr:rowOff>0</xdr:rowOff>
    </xdr:to>
    <xdr:cxnSp macro="">
      <xdr:nvCxnSpPr>
        <xdr:cNvPr id="65" name="直線コネクタ 64"/>
        <xdr:cNvCxnSpPr/>
      </xdr:nvCxnSpPr>
      <xdr:spPr>
        <a:xfrm flipH="1">
          <a:off x="884237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112</xdr:row>
      <xdr:rowOff>0</xdr:rowOff>
    </xdr:from>
    <xdr:to>
      <xdr:col>9</xdr:col>
      <xdr:colOff>762001</xdr:colOff>
      <xdr:row>113</xdr:row>
      <xdr:rowOff>0</xdr:rowOff>
    </xdr:to>
    <xdr:cxnSp macro="">
      <xdr:nvCxnSpPr>
        <xdr:cNvPr id="66" name="直線コネクタ 65"/>
        <xdr:cNvCxnSpPr/>
      </xdr:nvCxnSpPr>
      <xdr:spPr>
        <a:xfrm flipH="1">
          <a:off x="1039812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113</xdr:row>
      <xdr:rowOff>0</xdr:rowOff>
    </xdr:from>
    <xdr:to>
      <xdr:col>7</xdr:col>
      <xdr:colOff>762001</xdr:colOff>
      <xdr:row>114</xdr:row>
      <xdr:rowOff>0</xdr:rowOff>
    </xdr:to>
    <xdr:cxnSp macro="">
      <xdr:nvCxnSpPr>
        <xdr:cNvPr id="67" name="直線コネクタ 66"/>
        <xdr:cNvCxnSpPr/>
      </xdr:nvCxnSpPr>
      <xdr:spPr>
        <a:xfrm flipH="1">
          <a:off x="884237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113</xdr:row>
      <xdr:rowOff>0</xdr:rowOff>
    </xdr:from>
    <xdr:to>
      <xdr:col>9</xdr:col>
      <xdr:colOff>762001</xdr:colOff>
      <xdr:row>114</xdr:row>
      <xdr:rowOff>0</xdr:rowOff>
    </xdr:to>
    <xdr:cxnSp macro="">
      <xdr:nvCxnSpPr>
        <xdr:cNvPr id="69" name="直線コネクタ 68"/>
        <xdr:cNvCxnSpPr/>
      </xdr:nvCxnSpPr>
      <xdr:spPr>
        <a:xfrm flipH="1">
          <a:off x="1039812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128</xdr:row>
      <xdr:rowOff>0</xdr:rowOff>
    </xdr:from>
    <xdr:to>
      <xdr:col>7</xdr:col>
      <xdr:colOff>762001</xdr:colOff>
      <xdr:row>129</xdr:row>
      <xdr:rowOff>0</xdr:rowOff>
    </xdr:to>
    <xdr:cxnSp macro="">
      <xdr:nvCxnSpPr>
        <xdr:cNvPr id="70" name="直線コネクタ 69"/>
        <xdr:cNvCxnSpPr/>
      </xdr:nvCxnSpPr>
      <xdr:spPr>
        <a:xfrm flipH="1">
          <a:off x="884237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129</xdr:row>
      <xdr:rowOff>0</xdr:rowOff>
    </xdr:from>
    <xdr:to>
      <xdr:col>7</xdr:col>
      <xdr:colOff>762001</xdr:colOff>
      <xdr:row>130</xdr:row>
      <xdr:rowOff>0</xdr:rowOff>
    </xdr:to>
    <xdr:cxnSp macro="">
      <xdr:nvCxnSpPr>
        <xdr:cNvPr id="71" name="直線コネクタ 70"/>
        <xdr:cNvCxnSpPr/>
      </xdr:nvCxnSpPr>
      <xdr:spPr>
        <a:xfrm flipH="1">
          <a:off x="884237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128</xdr:row>
      <xdr:rowOff>0</xdr:rowOff>
    </xdr:from>
    <xdr:to>
      <xdr:col>9</xdr:col>
      <xdr:colOff>762001</xdr:colOff>
      <xdr:row>129</xdr:row>
      <xdr:rowOff>0</xdr:rowOff>
    </xdr:to>
    <xdr:cxnSp macro="">
      <xdr:nvCxnSpPr>
        <xdr:cNvPr id="72" name="直線コネクタ 71"/>
        <xdr:cNvCxnSpPr/>
      </xdr:nvCxnSpPr>
      <xdr:spPr>
        <a:xfrm flipH="1">
          <a:off x="1039812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129</xdr:row>
      <xdr:rowOff>0</xdr:rowOff>
    </xdr:from>
    <xdr:to>
      <xdr:col>9</xdr:col>
      <xdr:colOff>762001</xdr:colOff>
      <xdr:row>130</xdr:row>
      <xdr:rowOff>0</xdr:rowOff>
    </xdr:to>
    <xdr:cxnSp macro="">
      <xdr:nvCxnSpPr>
        <xdr:cNvPr id="73" name="直線コネクタ 72"/>
        <xdr:cNvCxnSpPr/>
      </xdr:nvCxnSpPr>
      <xdr:spPr>
        <a:xfrm flipH="1">
          <a:off x="1039812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168275</xdr:colOff>
      <xdr:row>14</xdr:row>
      <xdr:rowOff>158751</xdr:rowOff>
    </xdr:from>
    <xdr:to>
      <xdr:col>26</xdr:col>
      <xdr:colOff>390525</xdr:colOff>
      <xdr:row>19</xdr:row>
      <xdr:rowOff>15876</xdr:rowOff>
    </xdr:to>
    <xdr:sp macro="[0]!研究分担医師" textlink="">
      <xdr:nvSpPr>
        <xdr:cNvPr id="75" name="ホームベース 74"/>
        <xdr:cNvSpPr/>
      </xdr:nvSpPr>
      <xdr:spPr>
        <a:xfrm>
          <a:off x="24758650" y="6524626"/>
          <a:ext cx="3635375" cy="1682750"/>
        </a:xfrm>
        <a:prstGeom prst="homePlat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作成</a:t>
          </a:r>
          <a:endParaRPr lang="ja-JP" altLang="ja-JP" sz="2000">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8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1646464</xdr:colOff>
      <xdr:row>1</xdr:row>
      <xdr:rowOff>0</xdr:rowOff>
    </xdr:from>
    <xdr:ext cx="184731" cy="264560"/>
    <xdr:sp macro="" textlink="">
      <xdr:nvSpPr>
        <xdr:cNvPr id="2" name="テキスト ボックス 1">
          <a:extLst/>
        </xdr:cNvPr>
        <xdr:cNvSpPr txBox="1"/>
      </xdr:nvSpPr>
      <xdr:spPr>
        <a:xfrm>
          <a:off x="26801989"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508000</xdr:colOff>
      <xdr:row>1</xdr:row>
      <xdr:rowOff>254000</xdr:rowOff>
    </xdr:from>
    <xdr:to>
      <xdr:col>18</xdr:col>
      <xdr:colOff>936625</xdr:colOff>
      <xdr:row>8</xdr:row>
      <xdr:rowOff>79375</xdr:rowOff>
    </xdr:to>
    <xdr:sp macro="" textlink="">
      <xdr:nvSpPr>
        <xdr:cNvPr id="3" name="正方形/長方形 2"/>
        <xdr:cNvSpPr/>
      </xdr:nvSpPr>
      <xdr:spPr>
        <a:xfrm>
          <a:off x="27336750" y="508000"/>
          <a:ext cx="5429250" cy="2619375"/>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p>
        <a:p>
          <a:pPr algn="l">
            <a:lnSpc>
              <a:spcPts val="28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2952750</xdr:colOff>
      <xdr:row>15</xdr:row>
      <xdr:rowOff>38100</xdr:rowOff>
    </xdr:from>
    <xdr:to>
      <xdr:col>1</xdr:col>
      <xdr:colOff>6219825</xdr:colOff>
      <xdr:row>18</xdr:row>
      <xdr:rowOff>247650</xdr:rowOff>
    </xdr:to>
    <xdr:sp macro="" textlink="">
      <xdr:nvSpPr>
        <xdr:cNvPr id="2" name="テキスト ボックス 1">
          <a:extLst/>
        </xdr:cNvPr>
        <xdr:cNvSpPr txBox="1"/>
      </xdr:nvSpPr>
      <xdr:spPr>
        <a:xfrm>
          <a:off x="4448175" y="4743450"/>
          <a:ext cx="3267075" cy="895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H21"/>
  <sheetViews>
    <sheetView view="pageBreakPreview" zoomScale="60" zoomScaleNormal="75" zoomScalePageLayoutView="70" workbookViewId="0">
      <selection activeCell="F5" sqref="F5:G5"/>
    </sheetView>
  </sheetViews>
  <sheetFormatPr defaultColWidth="15.5" defaultRowHeight="16.5"/>
  <cols>
    <col min="1" max="1" width="19.125" style="1" customWidth="1"/>
    <col min="2" max="2" width="23.625" style="1" customWidth="1"/>
    <col min="3" max="3" width="19.125" style="1" customWidth="1"/>
    <col min="4" max="4" width="151.75" style="1" customWidth="1"/>
    <col min="5" max="5" width="25.375" style="1" customWidth="1"/>
    <col min="6" max="6" width="28.25" style="1" customWidth="1"/>
    <col min="7" max="7" width="30.5" style="1" customWidth="1"/>
    <col min="8" max="8" width="107.5" style="3" customWidth="1"/>
    <col min="9" max="16384" width="15.5" style="3"/>
  </cols>
  <sheetData>
    <row r="1" spans="1:8" ht="19.5">
      <c r="G1" s="2" t="s">
        <v>239</v>
      </c>
    </row>
    <row r="2" spans="1:8" ht="28.5">
      <c r="A2" s="278" t="s">
        <v>0</v>
      </c>
      <c r="B2" s="278"/>
      <c r="C2" s="278"/>
      <c r="D2" s="278"/>
      <c r="E2" s="278"/>
      <c r="F2" s="278"/>
      <c r="G2" s="278"/>
    </row>
    <row r="4" spans="1:8" ht="31.5" customHeight="1">
      <c r="A4" s="279"/>
      <c r="B4" s="279"/>
      <c r="C4" s="279"/>
      <c r="D4" s="279"/>
      <c r="E4" s="279"/>
      <c r="F4" s="279"/>
      <c r="G4" s="279"/>
    </row>
    <row r="5" spans="1:8" s="4" customFormat="1" ht="23.1" customHeight="1">
      <c r="A5" s="5"/>
      <c r="B5" s="6"/>
      <c r="C5" s="6"/>
      <c r="D5" s="6"/>
      <c r="E5" s="7" t="s">
        <v>1</v>
      </c>
      <c r="F5" s="280"/>
      <c r="G5" s="281"/>
    </row>
    <row r="6" spans="1:8" s="4" customFormat="1" ht="24.75" customHeight="1">
      <c r="A6" s="5"/>
      <c r="B6" s="6"/>
      <c r="C6" s="6"/>
      <c r="D6" s="6"/>
      <c r="E6" s="8" t="s">
        <v>2</v>
      </c>
      <c r="F6" s="270"/>
      <c r="G6" s="271"/>
    </row>
    <row r="7" spans="1:8" s="4" customFormat="1" ht="24.75" customHeight="1">
      <c r="A7" s="5"/>
      <c r="B7" s="6"/>
      <c r="C7" s="6"/>
      <c r="D7" s="6"/>
      <c r="E7" s="8" t="s">
        <v>3</v>
      </c>
      <c r="F7" s="270"/>
      <c r="G7" s="271"/>
    </row>
    <row r="8" spans="1:8" s="4" customFormat="1" ht="23.1" customHeight="1">
      <c r="A8" s="5"/>
      <c r="B8" s="5"/>
      <c r="C8" s="5"/>
      <c r="D8" s="5"/>
      <c r="E8" s="8" t="s">
        <v>4</v>
      </c>
      <c r="F8" s="270"/>
      <c r="G8" s="271"/>
    </row>
    <row r="9" spans="1:8" s="4" customFormat="1" ht="23.1" customHeight="1">
      <c r="A9" s="5"/>
      <c r="B9" s="5"/>
      <c r="C9" s="5"/>
      <c r="D9" s="5"/>
      <c r="E9" s="8" t="s">
        <v>5</v>
      </c>
      <c r="F9" s="282"/>
      <c r="G9" s="283"/>
    </row>
    <row r="10" spans="1:8"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8"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dataConsolidate/>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phoneticPr fontId="3"/>
  <conditionalFormatting sqref="F5:F8">
    <cfRule type="expression" dxfId="1549" priority="4" stopIfTrue="1">
      <formula>F5=""</formula>
    </cfRule>
  </conditionalFormatting>
  <conditionalFormatting sqref="B10:D10">
    <cfRule type="expression" dxfId="1548" priority="3">
      <formula>$B$10=""</formula>
    </cfRule>
  </conditionalFormatting>
  <conditionalFormatting sqref="F7:G7">
    <cfRule type="expression" dxfId="1547" priority="2">
      <formula>F7=""</formula>
    </cfRule>
  </conditionalFormatting>
  <conditionalFormatting sqref="F9:G9">
    <cfRule type="expression" dxfId="1546" priority="1"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2" right="0.70866141732283472" top="0.55118110236220474" bottom="0.55118110236220474" header="0.31496062992125984" footer="0.31496062992125984"/>
  <pageSetup paperSize="8" scale="61" orientation="landscape" copies="9"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J41"/>
  <sheetViews>
    <sheetView tabSelected="1" topLeftCell="C1" zoomScale="60" zoomScaleNormal="60" workbookViewId="0">
      <selection activeCell="C1" sqref="C1:I1"/>
    </sheetView>
  </sheetViews>
  <sheetFormatPr defaultRowHeight="22.5"/>
  <cols>
    <col min="1" max="1" width="0.25" style="15" hidden="1" customWidth="1"/>
    <col min="2" max="2" width="0.75" style="15" hidden="1" customWidth="1"/>
    <col min="3" max="4" width="21.25" style="15" customWidth="1"/>
    <col min="5" max="5" width="12.125" style="15" customWidth="1"/>
    <col min="6" max="6" width="31.125" style="15" customWidth="1"/>
    <col min="7" max="7" width="35.25" style="15" customWidth="1"/>
    <col min="8" max="8" width="25.75" style="15" customWidth="1"/>
    <col min="9" max="9" width="84.875" style="15" customWidth="1"/>
    <col min="10" max="10" width="13.125" style="15" customWidth="1"/>
    <col min="11" max="16384" width="9" style="15"/>
  </cols>
  <sheetData>
    <row r="1" spans="1:10" ht="35.25">
      <c r="C1" s="321" t="s">
        <v>14</v>
      </c>
      <c r="D1" s="321"/>
      <c r="E1" s="321"/>
      <c r="F1" s="321"/>
      <c r="G1" s="321"/>
      <c r="H1" s="321"/>
      <c r="I1" s="321"/>
      <c r="J1" s="46" t="s">
        <v>240</v>
      </c>
    </row>
    <row r="3" spans="1:10" ht="36.75" customHeight="1">
      <c r="C3" s="286" t="s">
        <v>154</v>
      </c>
      <c r="D3" s="288" t="str">
        <f>IF(様式A!B10="","",様式A!B10)</f>
        <v/>
      </c>
      <c r="E3" s="289"/>
      <c r="F3" s="289"/>
      <c r="G3" s="16"/>
      <c r="H3" s="17" t="s">
        <v>15</v>
      </c>
      <c r="I3" s="322"/>
      <c r="J3" s="323"/>
    </row>
    <row r="4" spans="1:10" ht="36.75" customHeight="1">
      <c r="C4" s="287"/>
      <c r="D4" s="290"/>
      <c r="E4" s="290"/>
      <c r="F4" s="290"/>
      <c r="G4" s="16"/>
      <c r="H4" s="17" t="s">
        <v>16</v>
      </c>
      <c r="I4" s="324" t="str">
        <f>IF(様式A!F6="","",様式A!F6)</f>
        <v/>
      </c>
      <c r="J4" s="325"/>
    </row>
    <row r="5" spans="1:10" ht="36.75" customHeight="1">
      <c r="C5" s="18" t="s">
        <v>17</v>
      </c>
      <c r="D5" s="19"/>
      <c r="E5" s="19"/>
      <c r="F5" s="19"/>
      <c r="G5" s="19"/>
      <c r="H5" s="17" t="s">
        <v>18</v>
      </c>
      <c r="I5" s="326" t="str">
        <f>IF(様式A!F7="","",様式A!F7)</f>
        <v/>
      </c>
      <c r="J5" s="299"/>
    </row>
    <row r="6" spans="1:10" ht="36.75" customHeight="1">
      <c r="C6" s="291"/>
      <c r="D6" s="292"/>
      <c r="E6" s="292"/>
      <c r="F6" s="293"/>
      <c r="G6" s="19"/>
      <c r="H6" s="17" t="s">
        <v>19</v>
      </c>
      <c r="I6" s="326" t="str">
        <f>IF(様式A!F8="","",様式A!F8)</f>
        <v/>
      </c>
      <c r="J6" s="299"/>
    </row>
    <row r="7" spans="1: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1:10" ht="53.25" customHeight="1">
      <c r="C10" s="305" t="s">
        <v>157</v>
      </c>
      <c r="D10" s="306"/>
      <c r="E10" s="307"/>
      <c r="F10" s="240"/>
      <c r="G10" s="309" t="s">
        <v>25</v>
      </c>
      <c r="H10" s="240"/>
      <c r="I10" s="241"/>
      <c r="J10" s="242"/>
    </row>
    <row r="11" spans="1:10" ht="53.25" customHeight="1">
      <c r="C11" s="306"/>
      <c r="D11" s="306"/>
      <c r="E11" s="308"/>
      <c r="F11" s="240"/>
      <c r="G11" s="310"/>
      <c r="H11" s="240"/>
      <c r="I11" s="243"/>
      <c r="J11" s="244"/>
    </row>
    <row r="12" spans="1:10" ht="53.25" customHeight="1">
      <c r="C12" s="306"/>
      <c r="D12" s="306"/>
      <c r="E12" s="308"/>
      <c r="F12" s="240"/>
      <c r="G12" s="310"/>
      <c r="H12" s="240"/>
      <c r="I12" s="243"/>
      <c r="J12" s="244"/>
    </row>
    <row r="13" spans="1:10" ht="53.25" customHeight="1">
      <c r="C13" s="306"/>
      <c r="D13" s="306"/>
      <c r="E13" s="308"/>
      <c r="F13" s="240"/>
      <c r="G13" s="310"/>
      <c r="H13" s="240"/>
      <c r="I13" s="243"/>
      <c r="J13" s="244"/>
    </row>
    <row r="14" spans="1: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t="str">
        <f>IF(J15="","",VLOOKUP(J15,使用不可_選択肢!$A$3:$B$8,2,FALSE))</f>
        <v/>
      </c>
      <c r="J15" s="302" t="str">
        <f>IF(F15="","",IF(H18="法32条に基づく必要な契約はない","基準1",IF(H18="法32条に基づき必要な契約は締結済み","基準1と2",IF(H18="法32条に基づき必要な契約は締結準備中","基準1と2",IF(H18="法32条に基づく必要な契約を締結する予定はない","！基準2","")))))</f>
        <v/>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t="str">
        <f>IF(J19="","",VLOOKUP(J19,使用不可_選択肢!$A$3:$B$8,2,FALSE))</f>
        <v/>
      </c>
      <c r="J19" s="302" t="str">
        <f>IF(F19="","",IF(H22="法32条に基づく必要な契約はない","基準1",IF(H22="法32条に基づき必要な契約は締結済み","基準1と2",IF(H22="法32条に基づき必要な契約は締結準備中","基準1と2",IF(H22="法32条に基づく必要な契約を締結する予定はない","！基準2","")))))</f>
        <v/>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t="str">
        <f>IF(J23="","",VLOOKUP(J23,使用不可_選択肢!$A$3:$B$8,2,FALSE))</f>
        <v/>
      </c>
      <c r="J23" s="302" t="str">
        <f>IF(F23="","",IF(H26="法32条に基づく必要な契約はない","基準1",IF(H26="法32条に基づき必要な契約は締結済み","基準1と2",IF(H26="法32条に基づき必要な契約は締結準備中","基準1と2",IF(H26="法32条に基づく必要な契約を締結する予定はない","！基準2","")))))</f>
        <v/>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t="str">
        <f>IF(J27="","",VLOOKUP(J27,基準選択肢B,2,FALSE))</f>
        <v/>
      </c>
      <c r="J27" s="238" t="str">
        <f>IF(F27="","","基準1")</f>
        <v/>
      </c>
    </row>
    <row r="28" spans="1:10" ht="66" customHeight="1">
      <c r="A28" s="15">
        <f>IF(F28="",A27,IF(ISNA(VLOOKUP($F28,$F$15:$I27,4,FALSE)),1,0)+A27)</f>
        <v>0</v>
      </c>
      <c r="C28" s="306"/>
      <c r="D28" s="306"/>
      <c r="E28" s="308"/>
      <c r="F28" s="240"/>
      <c r="G28" s="126" t="s">
        <v>29</v>
      </c>
      <c r="H28" s="240"/>
      <c r="I28" s="239" t="str">
        <f>IF(J28="","",VLOOKUP(J28,基準選択肢B,2,FALSE))</f>
        <v/>
      </c>
      <c r="J28" s="238" t="str">
        <f>IF(F28="","","基準1")</f>
        <v/>
      </c>
    </row>
    <row r="29" spans="1:10" ht="66" customHeight="1">
      <c r="A29" s="15">
        <f>IF(F29="",A28,IF(ISNA(VLOOKUP($F29,$F$15:$I28,4,FALSE)),1,0)+A28)</f>
        <v>0</v>
      </c>
      <c r="C29" s="306"/>
      <c r="D29" s="306"/>
      <c r="E29" s="308"/>
      <c r="F29" s="240"/>
      <c r="G29" s="126" t="s">
        <v>29</v>
      </c>
      <c r="H29" s="240"/>
      <c r="I29" s="239" t="str">
        <f>IF(J29="","",VLOOKUP(J29,基準選択肢B,2,FALSE))</f>
        <v/>
      </c>
      <c r="J29" s="238" t="str">
        <f>IF(F29="","","基準1")</f>
        <v/>
      </c>
    </row>
    <row r="30" spans="1:10" ht="43.5" customHeight="1">
      <c r="A30" s="327">
        <f>IF(F30="",A29,IF(ISNA(VLOOKUP($F30,$F$15:$I29,4,FALSE)),1,0)+A29)</f>
        <v>0</v>
      </c>
      <c r="C30" s="316" t="s">
        <v>155</v>
      </c>
      <c r="D30" s="317"/>
      <c r="E30" s="307"/>
      <c r="F30" s="307"/>
      <c r="G30" s="126" t="s">
        <v>31</v>
      </c>
      <c r="H30" s="240"/>
      <c r="I30" s="312" t="str">
        <f>IF(J30="","",VLOOKUP(J30,使用不可_選択肢!$A$3:$B$8,2,FALSE))</f>
        <v/>
      </c>
      <c r="J30" s="314" t="str">
        <f>IF(F30="","","基準1")</f>
        <v/>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t="str">
        <f>IF(J32="","",VLOOKUP(J32,使用不可_選択肢!$A$3:$B$8,2,FALSE))</f>
        <v/>
      </c>
      <c r="J32" s="314" t="str">
        <f>IF(F32="","","基準1")</f>
        <v/>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t="str">
        <f>IF(J34="","",VLOOKUP(J34,使用不可_選択肢!$A$3:$B$8,2,FALSE))</f>
        <v/>
      </c>
      <c r="J34" s="314" t="str">
        <f>IF(F34="","","基準1")</f>
        <v/>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t="str">
        <f>IF(J36="","",VLOOKUP(J36,使用不可_選択肢!$A$3:$B$8,2,FALSE))</f>
        <v/>
      </c>
      <c r="J36" s="302" t="str">
        <f>IF(F36="","",IF(H37="データ管理又は統計・解析のみ関与あり","基準1と8",IF(H37="無し","基準1と8",IF(H37="データ管理又は統計・解析以外に関与あり","基準8を満たさない",""))))</f>
        <v/>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t="str">
        <f>IF(J38="","",VLOOKUP(J38,使用不可_選択肢!$A$3:$B$8,2,FALSE))</f>
        <v/>
      </c>
      <c r="J38" s="302" t="str">
        <f>IF(F38="","",IF(H39="データ管理又は統計・解析のみ関与あり","基準1と8",IF(H39="無し","基準1と8",IF(H39="データ管理又は統計・解析以外に関与あり","基準8を満たさない",""))))</f>
        <v/>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t="str">
        <f>IF(J40="","",VLOOKUP(J40,使用不可_選択肢!$A$3:$B$8,2,FALSE))</f>
        <v/>
      </c>
      <c r="J40" s="302" t="str">
        <f>IF(F40="","",IF(H41="データ管理又は統計・解析のみ関与あり","基準1と8",IF(H41="無し","基準1と8",IF(H41="データ管理又は統計・解析以外に関与あり","基準8を満たさない",""))))</f>
        <v/>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phoneticPr fontId="3"/>
  <conditionalFormatting sqref="I4:I6">
    <cfRule type="expression" dxfId="1545" priority="94">
      <formula>I4=""</formula>
    </cfRule>
  </conditionalFormatting>
  <conditionalFormatting sqref="D3">
    <cfRule type="expression" dxfId="1544" priority="95">
      <formula>$D$3=""</formula>
    </cfRule>
  </conditionalFormatting>
  <conditionalFormatting sqref="E10:E41">
    <cfRule type="expression" dxfId="1543" priority="91">
      <formula>E10=""</formula>
    </cfRule>
  </conditionalFormatting>
  <conditionalFormatting sqref="I3">
    <cfRule type="expression" dxfId="1542" priority="90">
      <formula>I3=""</formula>
    </cfRule>
  </conditionalFormatting>
  <conditionalFormatting sqref="F10:F14">
    <cfRule type="expression" dxfId="1541" priority="87">
      <formula>$E$10=""</formula>
    </cfRule>
    <cfRule type="expression" dxfId="1540" priority="88">
      <formula>$E$10="いいえ"</formula>
    </cfRule>
    <cfRule type="expression" dxfId="1539" priority="89">
      <formula>F10=""</formula>
    </cfRule>
  </conditionalFormatting>
  <conditionalFormatting sqref="H10:H14">
    <cfRule type="expression" dxfId="1538" priority="85">
      <formula>$F10=""</formula>
    </cfRule>
    <cfRule type="expression" dxfId="1537" priority="86">
      <formula>H10=""</formula>
    </cfRule>
  </conditionalFormatting>
  <conditionalFormatting sqref="F15:F26">
    <cfRule type="expression" dxfId="1536" priority="82">
      <formula>$E$15=""</formula>
    </cfRule>
    <cfRule type="expression" dxfId="1535" priority="83">
      <formula>$E$15="いいえ"</formula>
    </cfRule>
    <cfRule type="expression" dxfId="1534" priority="84">
      <formula>F15=""</formula>
    </cfRule>
  </conditionalFormatting>
  <conditionalFormatting sqref="G10:G14">
    <cfRule type="expression" dxfId="1533" priority="81">
      <formula>$E$10="いいえ"</formula>
    </cfRule>
  </conditionalFormatting>
  <conditionalFormatting sqref="G15:G26">
    <cfRule type="expression" dxfId="1532" priority="80">
      <formula>$E$15="いいえ"</formula>
    </cfRule>
  </conditionalFormatting>
  <conditionalFormatting sqref="H16">
    <cfRule type="expression" dxfId="1531" priority="70">
      <formula>$F15=""</formula>
    </cfRule>
    <cfRule type="expression" dxfId="1530" priority="71">
      <formula>H16=""</formula>
    </cfRule>
  </conditionalFormatting>
  <conditionalFormatting sqref="H18">
    <cfRule type="expression" dxfId="1529" priority="69">
      <formula>$F15=""</formula>
    </cfRule>
    <cfRule type="expression" dxfId="1528" priority="78">
      <formula>H18=""</formula>
    </cfRule>
    <cfRule type="expression" dxfId="1527" priority="79">
      <formula>$H18="法32条に基づく必要な契約を締結する予定はない"</formula>
    </cfRule>
  </conditionalFormatting>
  <conditionalFormatting sqref="H15">
    <cfRule type="expression" dxfId="1526" priority="73">
      <formula>$F15=""</formula>
    </cfRule>
  </conditionalFormatting>
  <conditionalFormatting sqref="H17">
    <cfRule type="expression" dxfId="1525" priority="75">
      <formula>$F15=""</formula>
    </cfRule>
    <cfRule type="expression" dxfId="1524" priority="76">
      <formula>H17=""</formula>
    </cfRule>
  </conditionalFormatting>
  <conditionalFormatting sqref="H15">
    <cfRule type="expression" dxfId="1523" priority="74">
      <formula>H15=""</formula>
    </cfRule>
  </conditionalFormatting>
  <conditionalFormatting sqref="H15">
    <cfRule type="expression" dxfId="1522" priority="77" stopIfTrue="1">
      <formula>$H15="その他"</formula>
    </cfRule>
  </conditionalFormatting>
  <conditionalFormatting sqref="H16">
    <cfRule type="expression" dxfId="1521" priority="72" stopIfTrue="1">
      <formula>$H18="間接"</formula>
    </cfRule>
  </conditionalFormatting>
  <conditionalFormatting sqref="H20">
    <cfRule type="expression" dxfId="1520" priority="48">
      <formula>$F19=""</formula>
    </cfRule>
    <cfRule type="expression" dxfId="1519" priority="49">
      <formula>H20=""</formula>
    </cfRule>
  </conditionalFormatting>
  <conditionalFormatting sqref="H22">
    <cfRule type="expression" dxfId="1518" priority="47">
      <formula>$F19=""</formula>
    </cfRule>
    <cfRule type="expression" dxfId="1517" priority="56">
      <formula>H22=""</formula>
    </cfRule>
    <cfRule type="expression" dxfId="1516" priority="57">
      <formula>$H22="法32条に基づく必要な契約を締結する予定はない"</formula>
    </cfRule>
  </conditionalFormatting>
  <conditionalFormatting sqref="H19">
    <cfRule type="expression" dxfId="1515" priority="51">
      <formula>$F19=""</formula>
    </cfRule>
  </conditionalFormatting>
  <conditionalFormatting sqref="H21">
    <cfRule type="expression" dxfId="1514" priority="53">
      <formula>$F19=""</formula>
    </cfRule>
    <cfRule type="expression" dxfId="1513" priority="54">
      <formula>H21=""</formula>
    </cfRule>
  </conditionalFormatting>
  <conditionalFormatting sqref="H19">
    <cfRule type="expression" dxfId="1512" priority="52">
      <formula>H19=""</formula>
    </cfRule>
  </conditionalFormatting>
  <conditionalFormatting sqref="H19">
    <cfRule type="expression" dxfId="1511" priority="55" stopIfTrue="1">
      <formula>$H19="その他"</formula>
    </cfRule>
  </conditionalFormatting>
  <conditionalFormatting sqref="H20">
    <cfRule type="expression" dxfId="1510" priority="50" stopIfTrue="1">
      <formula>$H22="間接"</formula>
    </cfRule>
  </conditionalFormatting>
  <conditionalFormatting sqref="H24">
    <cfRule type="expression" dxfId="1509" priority="37">
      <formula>$F23=""</formula>
    </cfRule>
    <cfRule type="expression" dxfId="1508" priority="38">
      <formula>H24=""</formula>
    </cfRule>
  </conditionalFormatting>
  <conditionalFormatting sqref="H26">
    <cfRule type="expression" dxfId="1507" priority="36">
      <formula>$F23=""</formula>
    </cfRule>
    <cfRule type="expression" dxfId="1506" priority="45">
      <formula>H26=""</formula>
    </cfRule>
    <cfRule type="expression" dxfId="1505" priority="46">
      <formula>$H26="法32条に基づく必要な契約を締結する予定はない"</formula>
    </cfRule>
  </conditionalFormatting>
  <conditionalFormatting sqref="H23">
    <cfRule type="expression" dxfId="1504" priority="40">
      <formula>$F23=""</formula>
    </cfRule>
  </conditionalFormatting>
  <conditionalFormatting sqref="H25">
    <cfRule type="expression" dxfId="1503" priority="42">
      <formula>$F23=""</formula>
    </cfRule>
    <cfRule type="expression" dxfId="1502" priority="43">
      <formula>H25=""</formula>
    </cfRule>
  </conditionalFormatting>
  <conditionalFormatting sqref="H23">
    <cfRule type="expression" dxfId="1501" priority="41">
      <formula>H23=""</formula>
    </cfRule>
  </conditionalFormatting>
  <conditionalFormatting sqref="H23">
    <cfRule type="expression" dxfId="1500" priority="44" stopIfTrue="1">
      <formula>$H23="その他"</formula>
    </cfRule>
  </conditionalFormatting>
  <conditionalFormatting sqref="H24">
    <cfRule type="expression" dxfId="1499" priority="39" stopIfTrue="1">
      <formula>$H26="間接"</formula>
    </cfRule>
  </conditionalFormatting>
  <conditionalFormatting sqref="I15:J18">
    <cfRule type="expression" dxfId="1498" priority="34">
      <formula>$F15=""</formula>
    </cfRule>
    <cfRule type="expression" dxfId="1497" priority="35">
      <formula>$J$15="！基準2"</formula>
    </cfRule>
  </conditionalFormatting>
  <conditionalFormatting sqref="I19:J26">
    <cfRule type="expression" dxfId="1496" priority="32">
      <formula>$F19=""</formula>
    </cfRule>
    <cfRule type="expression" dxfId="1495" priority="33">
      <formula>$J19="！基準2"</formula>
    </cfRule>
  </conditionalFormatting>
  <conditionalFormatting sqref="F27:F29">
    <cfRule type="expression" dxfId="1494" priority="29">
      <formula>$E$27="いいえ"</formula>
    </cfRule>
    <cfRule type="expression" dxfId="1493" priority="30">
      <formula>$E$27=""</formula>
    </cfRule>
    <cfRule type="expression" dxfId="1492" priority="31">
      <formula>F27=""</formula>
    </cfRule>
  </conditionalFormatting>
  <conditionalFormatting sqref="G27:G29">
    <cfRule type="expression" dxfId="1491" priority="28">
      <formula>$E$27="いいえ"</formula>
    </cfRule>
  </conditionalFormatting>
  <conditionalFormatting sqref="H27:H29">
    <cfRule type="expression" dxfId="1490" priority="26">
      <formula>$F27=""</formula>
    </cfRule>
    <cfRule type="expression" dxfId="1489" priority="27">
      <formula>H27=""</formula>
    </cfRule>
  </conditionalFormatting>
  <conditionalFormatting sqref="I27:J29">
    <cfRule type="expression" dxfId="1488" priority="25">
      <formula>$F27=""</formula>
    </cfRule>
  </conditionalFormatting>
  <conditionalFormatting sqref="F30:F35">
    <cfRule type="expression" dxfId="1487" priority="22">
      <formula>$E$30=""</formula>
    </cfRule>
    <cfRule type="expression" dxfId="1486" priority="23">
      <formula>$E$30="いいえ"</formula>
    </cfRule>
    <cfRule type="expression" dxfId="1485" priority="24">
      <formula>$F30=""</formula>
    </cfRule>
  </conditionalFormatting>
  <conditionalFormatting sqref="F36:F41">
    <cfRule type="expression" dxfId="1484" priority="19">
      <formula>$E$36=""</formula>
    </cfRule>
    <cfRule type="expression" dxfId="1483" priority="20">
      <formula>$E$36="いいえ"</formula>
    </cfRule>
    <cfRule type="expression" dxfId="1482" priority="21">
      <formula>$F36=""</formula>
    </cfRule>
  </conditionalFormatting>
  <conditionalFormatting sqref="G30:G35">
    <cfRule type="expression" dxfId="1481" priority="18">
      <formula>$E$30="いいえ"</formula>
    </cfRule>
  </conditionalFormatting>
  <conditionalFormatting sqref="G36:G41">
    <cfRule type="expression" dxfId="1480" priority="17">
      <formula>$E$36="いいえ"</formula>
    </cfRule>
  </conditionalFormatting>
  <conditionalFormatting sqref="H30 H32 H34 H38 H40">
    <cfRule type="expression" dxfId="1479" priority="14">
      <formula>$F30=""</formula>
    </cfRule>
    <cfRule type="expression" dxfId="1478" priority="16">
      <formula>$H30=""</formula>
    </cfRule>
  </conditionalFormatting>
  <conditionalFormatting sqref="H31 H33 H35 H39 H41">
    <cfRule type="expression" dxfId="1477" priority="1">
      <formula>F30=""</formula>
    </cfRule>
    <cfRule type="expression" dxfId="1476" priority="2">
      <formula>$H31=""</formula>
    </cfRule>
  </conditionalFormatting>
  <conditionalFormatting sqref="I30:J35">
    <cfRule type="expression" dxfId="1475" priority="10">
      <formula>$F30=""</formula>
    </cfRule>
  </conditionalFormatting>
  <conditionalFormatting sqref="H36">
    <cfRule type="expression" dxfId="1474" priority="8">
      <formula>$F36=""</formula>
    </cfRule>
    <cfRule type="expression" dxfId="1473" priority="9">
      <formula>$H36=""</formula>
    </cfRule>
  </conditionalFormatting>
  <conditionalFormatting sqref="H37">
    <cfRule type="expression" dxfId="1472" priority="3">
      <formula>F36=""</formula>
    </cfRule>
    <cfRule type="expression" dxfId="1471" priority="6">
      <formula>$H37=""</formula>
    </cfRule>
    <cfRule type="expression" dxfId="1470" priority="7" stopIfTrue="1">
      <formula>H37="データ管理又は統計・解析以外に関与あり"</formula>
    </cfRule>
  </conditionalFormatting>
  <conditionalFormatting sqref="I36:J41">
    <cfRule type="expression" dxfId="1469" priority="4">
      <formula>$F36=""</formula>
    </cfRule>
    <cfRule type="expression" dxfId="1468" priority="5">
      <formula>$J36="基準8を満たさない"</formula>
    </cfRule>
  </conditionalFormatting>
  <conditionalFormatting sqref="H39">
    <cfRule type="expression" dxfId="1467" priority="13" stopIfTrue="1">
      <formula>H39="データ管理又は統計・解析以外に関与あり"</formula>
    </cfRule>
  </conditionalFormatting>
  <conditionalFormatting sqref="H41">
    <cfRule type="expression" dxfId="1466" priority="11"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3" bottom="0.55118110236220474" header="0.31496062992125984" footer="0.31496062992125984"/>
  <pageSetup paperSize="8" scale="53"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FF"/>
  </sheetPr>
  <dimension ref="A1:N187"/>
  <sheetViews>
    <sheetView showGridLines="0" view="pageBreakPreview" zoomScale="60" zoomScaleNormal="71" zoomScalePageLayoutView="71" workbookViewId="0">
      <selection activeCell="M9" sqref="M9"/>
    </sheetView>
  </sheetViews>
  <sheetFormatPr defaultColWidth="8.875" defaultRowHeight="18.75"/>
  <cols>
    <col min="1" max="1" width="2" style="47" customWidth="1"/>
    <col min="2" max="2" width="2.125" style="47" customWidth="1"/>
    <col min="3" max="3" width="29" style="49" customWidth="1"/>
    <col min="4" max="4" width="44.625" style="49" customWidth="1"/>
    <col min="5" max="5" width="7.6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t="str">
        <f>IF(様式A!B10="","",様式A!B10)</f>
        <v/>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t="str">
        <f>IF(様式B!F10="","",様式B!F10)</f>
        <v/>
      </c>
      <c r="H19" s="402"/>
      <c r="I19" s="402"/>
      <c r="J19" s="403" t="str">
        <f>IF(G19="","","本研究対象薬剤・機器名："&amp;様式B!H10)</f>
        <v/>
      </c>
      <c r="K19" s="404"/>
      <c r="L19" s="404"/>
      <c r="M19" s="404"/>
      <c r="N19" s="50"/>
    </row>
    <row r="20" spans="1:14" ht="30.75" customHeight="1">
      <c r="A20" s="50"/>
      <c r="B20" s="50"/>
      <c r="C20" s="396"/>
      <c r="D20" s="397"/>
      <c r="E20" s="398"/>
      <c r="F20" s="66" t="s">
        <v>66</v>
      </c>
      <c r="G20" s="402" t="str">
        <f>IF(様式B!F11="","",様式B!F11)</f>
        <v/>
      </c>
      <c r="H20" s="402"/>
      <c r="I20" s="402"/>
      <c r="J20" s="403" t="str">
        <f>IF(G20="","","本研究対象薬剤・機器名："&amp;様式B!H11)</f>
        <v/>
      </c>
      <c r="K20" s="404"/>
      <c r="L20" s="404"/>
      <c r="M20" s="404"/>
      <c r="N20" s="50"/>
    </row>
    <row r="21" spans="1:14" ht="30.75" customHeight="1">
      <c r="A21" s="50"/>
      <c r="B21" s="50"/>
      <c r="C21" s="396"/>
      <c r="D21" s="397"/>
      <c r="E21" s="398"/>
      <c r="F21" s="66" t="s">
        <v>65</v>
      </c>
      <c r="G21" s="402" t="str">
        <f>IF(様式B!F12="","",様式B!F12)</f>
        <v/>
      </c>
      <c r="H21" s="402"/>
      <c r="I21" s="402"/>
      <c r="J21" s="403" t="str">
        <f>IF(G21="","","本研究対象薬剤・機器名："&amp;様式B!H12)</f>
        <v/>
      </c>
      <c r="K21" s="404"/>
      <c r="L21" s="404"/>
      <c r="M21" s="404"/>
      <c r="N21" s="50"/>
    </row>
    <row r="22" spans="1:14" ht="30.75" customHeight="1">
      <c r="A22" s="50"/>
      <c r="B22" s="50"/>
      <c r="C22" s="396"/>
      <c r="D22" s="397"/>
      <c r="E22" s="398"/>
      <c r="F22" s="66" t="s">
        <v>64</v>
      </c>
      <c r="G22" s="402" t="str">
        <f>IF(様式B!F13="","",様式B!F13)</f>
        <v/>
      </c>
      <c r="H22" s="402"/>
      <c r="I22" s="402"/>
      <c r="J22" s="403" t="str">
        <f>IF(G22="","","本研究対象薬剤・機器名："&amp;様式B!H13)</f>
        <v/>
      </c>
      <c r="K22" s="404"/>
      <c r="L22" s="404"/>
      <c r="M22" s="404"/>
      <c r="N22" s="50"/>
    </row>
    <row r="23" spans="1:14" ht="30.75" customHeight="1">
      <c r="A23" s="50"/>
      <c r="B23" s="50"/>
      <c r="C23" s="396"/>
      <c r="D23" s="397"/>
      <c r="E23" s="398"/>
      <c r="F23" s="66" t="s">
        <v>74</v>
      </c>
      <c r="G23" s="402" t="str">
        <f>IF(様式B!F14="","",様式B!F14)</f>
        <v/>
      </c>
      <c r="H23" s="402"/>
      <c r="I23" s="402"/>
      <c r="J23" s="403" t="str">
        <f>IF(G23="","","本研究対象薬剤・機器名："&amp;様式B!H14)</f>
        <v/>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t="str">
        <f>IF(G19="","",G19)</f>
        <v/>
      </c>
      <c r="H28" s="387"/>
      <c r="I28" s="387"/>
      <c r="J28" s="387"/>
      <c r="K28" s="387"/>
      <c r="L28" s="387"/>
      <c r="M28" s="388"/>
      <c r="N28" s="247"/>
    </row>
    <row r="29" spans="1:14" ht="20.100000000000001"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t="str">
        <f>IF(N33="","",VLOOKUP(N33,基準選択肢C,2,FALSE))</f>
        <v/>
      </c>
      <c r="N33" s="54" t="str">
        <f>IF(G33="はい","基準1",IF(J33="はい","基準1",""))</f>
        <v/>
      </c>
    </row>
    <row r="34" spans="1:14" ht="54" customHeight="1">
      <c r="A34" s="50"/>
      <c r="B34" s="50"/>
      <c r="C34" s="379" t="s">
        <v>159</v>
      </c>
      <c r="D34" s="380"/>
      <c r="E34" s="380"/>
      <c r="F34" s="331" t="s">
        <v>52</v>
      </c>
      <c r="G34" s="383"/>
      <c r="H34" s="249" t="s">
        <v>57</v>
      </c>
      <c r="I34" s="97"/>
      <c r="J34" s="383"/>
      <c r="K34" s="249" t="s">
        <v>57</v>
      </c>
      <c r="L34" s="97"/>
      <c r="M34" s="334" t="str">
        <f>IF(N34="","",VLOOKUP(N34,基準選択肢C,2,FALSE))</f>
        <v/>
      </c>
      <c r="N34" s="334" t="str">
        <f>IF(AND($G34="はい",$I35="有"),"基準1と4と5",IF(AND($J34="はい",$L35="有"),"基準1と4と5",IF($G34="はい","基準1",IF($J34="はい","基準1",""))))</f>
        <v/>
      </c>
    </row>
    <row r="35" spans="1:14" ht="48.9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t="str">
        <f>IF(N36="","",VLOOKUP(N36,基準選択肢C,2,FALSE))</f>
        <v/>
      </c>
      <c r="N36" s="334" t="str">
        <f>IF(OR(I37&gt;=2500000,L37&gt;=2500000),"基準1と4と5",IF(OR(I37&gt;=1000000,L37&gt;=1000000),"基準1",""))</f>
        <v/>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t="str">
        <f>IF(N38="","",VLOOKUP(N38,基準選択肢C,2,FALSE))</f>
        <v/>
      </c>
      <c r="N38" s="334" t="str">
        <f>IF(OR(I39&gt;=2500000,L39&gt;=2500000),"基準1と6",IF(OR(I39&gt;=1000000,L39&gt;=1000000),"基準1",""))</f>
        <v/>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t="str">
        <f>IF(N40="","",VLOOKUP(N40,基準選択肢C,2,FALSE))</f>
        <v/>
      </c>
      <c r="N40" s="54" t="str">
        <f>IF(G40="はい","基準1と4と5",IF(J40="はい","基準1と4と5",""))</f>
        <v/>
      </c>
    </row>
    <row r="41" spans="1:14" ht="80.099999999999994" customHeight="1">
      <c r="A41" s="50"/>
      <c r="B41" s="50"/>
      <c r="C41" s="346"/>
      <c r="D41" s="347"/>
      <c r="E41" s="348"/>
      <c r="F41" s="56" t="s">
        <v>51</v>
      </c>
      <c r="G41" s="250"/>
      <c r="H41" s="57" t="s">
        <v>53</v>
      </c>
      <c r="I41" s="55"/>
      <c r="J41" s="250"/>
      <c r="K41" s="57" t="s">
        <v>53</v>
      </c>
      <c r="L41" s="55"/>
      <c r="M41" s="54" t="str">
        <f>IF(N41="","",VLOOKUP(N41,基準選択肢C,2,FALSE))</f>
        <v/>
      </c>
      <c r="N41" s="54" t="str">
        <f>IF(G41="はい","基準1と6",IF(J41="はい","基準1と6",""))</f>
        <v/>
      </c>
    </row>
    <row r="42" spans="1:14" ht="62.25" customHeight="1">
      <c r="A42" s="50"/>
      <c r="B42" s="50"/>
      <c r="C42" s="349" t="s">
        <v>162</v>
      </c>
      <c r="D42" s="350"/>
      <c r="E42" s="351"/>
      <c r="F42" s="331" t="s">
        <v>52</v>
      </c>
      <c r="G42" s="332"/>
      <c r="H42" s="57" t="s">
        <v>228</v>
      </c>
      <c r="I42" s="55"/>
      <c r="J42" s="332"/>
      <c r="K42" s="57" t="s">
        <v>228</v>
      </c>
      <c r="L42" s="55"/>
      <c r="M42" s="334" t="str">
        <f>IF(N42="","",VLOOKUP(N42,基準選択肢C,2,FALSE))</f>
        <v/>
      </c>
      <c r="N42" s="334" t="str">
        <f>IF(AND(G42="はい",I42="はい"),"基準1と4と5",IF(AND(J42="はい",L42="はい"),"基準1と4と5",IF(AND(G42="はい",I42="いいえ"),"基準1",IF(AND(J42="はい",L42="いいえ"),"基準1",""))))</f>
        <v/>
      </c>
    </row>
    <row r="43" spans="1:14" ht="80.099999999999994"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t="str">
        <f>IF(N44="","",VLOOKUP(N44,基準選択肢C,2,FALSE))</f>
        <v/>
      </c>
      <c r="N44" s="334" t="str">
        <f>IF(AND(G44="はい",I44="はい"),"基準1と6",IF(AND(J44="はい",L44="はい"),"基準1と6",IF(AND(G44="はい",I44="いいえ"),"基準1",IF(AND(J44="はい",L44="いいえ"),"基準1",""))))</f>
        <v/>
      </c>
    </row>
    <row r="45" spans="1:14" ht="80.099999999999994"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t="str">
        <f>IF(N46="","",VLOOKUP(N46,基準選択肢C,2))</f>
        <v/>
      </c>
      <c r="N46" s="334" t="str">
        <f>IF(AND(G46="はい",I46="はい"),"基準1と4と5",IF(AND(J46="はい",L46="はい"),"基準1と4と5",IF(AND(G46="はい",I46="いいえ"),"基準1",IF(AND(J46="はい",L46="いいえ"),"基準1",""))))</f>
        <v/>
      </c>
    </row>
    <row r="47" spans="1:14" ht="80.099999999999994"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t="str">
        <f>IF(N48="","",VLOOKUP(N48,基準選択肢C,2))</f>
        <v/>
      </c>
      <c r="N48" s="334" t="str">
        <f>IF(AND(G48="はい",I48="はい"),"基準1と6",IF(AND(J48="はい",L48="はい"),"基準1と6",IF(AND(G48="はい",I48="いいえ"),"基準1",IF(AND(J48="はい",L48="いいえ"),"基準1",""))))</f>
        <v/>
      </c>
    </row>
    <row r="49" spans="1:14" ht="80.099999999999994"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t="str">
        <f>IF(G20="","",G20)</f>
        <v/>
      </c>
      <c r="H51" s="387"/>
      <c r="I51" s="387"/>
      <c r="J51" s="387"/>
      <c r="K51" s="387"/>
      <c r="L51" s="387"/>
      <c r="M51" s="388"/>
      <c r="N51" s="247"/>
    </row>
    <row r="52" spans="1:14" ht="20.100000000000001"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t="str">
        <f>IF(N56="","",VLOOKUP(N56,基準選択肢C,2,FALSE))</f>
        <v/>
      </c>
      <c r="N56" s="54" t="str">
        <f>IF(G56="はい","基準1",IF(J56="はい","基準1",""))</f>
        <v/>
      </c>
    </row>
    <row r="57" spans="1:14" ht="54" customHeight="1">
      <c r="A57" s="50"/>
      <c r="B57" s="50"/>
      <c r="C57" s="379" t="s">
        <v>159</v>
      </c>
      <c r="D57" s="380"/>
      <c r="E57" s="380"/>
      <c r="F57" s="331" t="s">
        <v>52</v>
      </c>
      <c r="G57" s="383"/>
      <c r="H57" s="249" t="s">
        <v>57</v>
      </c>
      <c r="I57" s="97"/>
      <c r="J57" s="383"/>
      <c r="K57" s="249" t="s">
        <v>57</v>
      </c>
      <c r="L57" s="97"/>
      <c r="M57" s="334" t="str">
        <f>IF(N57="","",VLOOKUP(N57,基準選択肢C,2,FALSE))</f>
        <v/>
      </c>
      <c r="N57" s="334" t="str">
        <f>IF(AND($G57="はい",$I58="有"),"基準1と4と5",IF(AND($J57="はい",$L58="有"),"基準1と4と5",IF($G57="はい","基準1",IF($J57="はい","基準1",""))))</f>
        <v/>
      </c>
    </row>
    <row r="58" spans="1:14" ht="48.9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t="str">
        <f>IF(N59="","",VLOOKUP(N59,基準選択肢C,2,FALSE))</f>
        <v/>
      </c>
      <c r="N59" s="334" t="str">
        <f>IF(OR(I60&gt;=2500000,L60&gt;=2500000),"基準1と4と5",IF(OR(I60&gt;=1000000,L60&gt;=1000000),"基準1",""))</f>
        <v/>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t="str">
        <f>IF(N61="","",VLOOKUP(N61,基準選択肢C,2,FALSE))</f>
        <v/>
      </c>
      <c r="N61" s="334" t="str">
        <f>IF(OR(I62&gt;=2500000,L62&gt;=2500000),"基準1と6",IF(OR(I62&gt;=1000000,L62&gt;=1000000),"基準1",""))</f>
        <v/>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t="str">
        <f>IF(N63="","",VLOOKUP(N63,基準選択肢C,2,FALSE))</f>
        <v/>
      </c>
      <c r="N63" s="54" t="str">
        <f>IF(G63="はい","基準1と4と5",IF(J63="はい","基準1と4と5",""))</f>
        <v/>
      </c>
    </row>
    <row r="64" spans="1:14" ht="80.099999999999994" customHeight="1">
      <c r="A64" s="50"/>
      <c r="B64" s="50"/>
      <c r="C64" s="346"/>
      <c r="D64" s="347"/>
      <c r="E64" s="348"/>
      <c r="F64" s="56" t="s">
        <v>51</v>
      </c>
      <c r="G64" s="250"/>
      <c r="H64" s="57" t="s">
        <v>53</v>
      </c>
      <c r="I64" s="55"/>
      <c r="J64" s="250"/>
      <c r="K64" s="57" t="s">
        <v>53</v>
      </c>
      <c r="L64" s="55"/>
      <c r="M64" s="54" t="str">
        <f>IF(N64="","",VLOOKUP(N64,基準選択肢C,2,FALSE))</f>
        <v/>
      </c>
      <c r="N64" s="54" t="str">
        <f>IF(G64="はい","基準1と6",IF(J64="はい","基準1と6",""))</f>
        <v/>
      </c>
    </row>
    <row r="65" spans="1:14" ht="62.25" customHeight="1">
      <c r="A65" s="50"/>
      <c r="B65" s="50"/>
      <c r="C65" s="349" t="s">
        <v>162</v>
      </c>
      <c r="D65" s="350"/>
      <c r="E65" s="351"/>
      <c r="F65" s="331" t="s">
        <v>52</v>
      </c>
      <c r="G65" s="332"/>
      <c r="H65" s="57" t="s">
        <v>228</v>
      </c>
      <c r="I65" s="55"/>
      <c r="J65" s="332"/>
      <c r="K65" s="57" t="s">
        <v>228</v>
      </c>
      <c r="L65" s="55"/>
      <c r="M65" s="334" t="str">
        <f>IF(N65="","",VLOOKUP(N65,基準選択肢C,2,FALSE))</f>
        <v/>
      </c>
      <c r="N65" s="334" t="str">
        <f>IF(AND(G65="はい",I65="はい"),"基準1と4と5",IF(AND(J65="はい",L65="はい"),"基準1と4と5",IF(AND(G65="はい",I65="いいえ"),"基準1",IF(AND(J65="はい",L65="いいえ"),"基準1",""))))</f>
        <v/>
      </c>
    </row>
    <row r="66" spans="1:14" ht="80.099999999999994"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t="str">
        <f>IF(N67="","",VLOOKUP(N67,基準選択肢C,2,FALSE))</f>
        <v/>
      </c>
      <c r="N67" s="334" t="str">
        <f>IF(AND(G67="はい",I67="はい"),"基準1と6",IF(AND(J67="はい",L67="はい"),"基準1と6",IF(AND(G67="はい",I67="いいえ"),"基準1",IF(AND(J67="はい",L67="いいえ"),"基準1",""))))</f>
        <v/>
      </c>
    </row>
    <row r="68" spans="1:14" ht="80.099999999999994"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t="str">
        <f>IF(N69="","",VLOOKUP(N69,基準選択肢C,2))</f>
        <v/>
      </c>
      <c r="N69" s="334" t="str">
        <f>IF(AND(G69="はい",I69="はい"),"基準1と4と5",IF(AND(J69="はい",L69="はい"),"基準1と4と5",IF(AND(G69="はい",I69="いいえ"),"基準1",IF(AND(J69="はい",L69="いいえ"),"基準1",""))))</f>
        <v/>
      </c>
    </row>
    <row r="70" spans="1:14" ht="80.099999999999994"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t="str">
        <f>IF(N71="","",VLOOKUP(N71,基準選択肢C,2))</f>
        <v/>
      </c>
      <c r="N71" s="334" t="str">
        <f>IF(AND(G71="はい",I71="はい"),"基準1と6",IF(AND(J71="はい",L71="はい"),"基準1と6",IF(AND(G71="はい",I71="いいえ"),"基準1",IF(AND(J71="はい",L71="いいえ"),"基準1",""))))</f>
        <v/>
      </c>
    </row>
    <row r="72" spans="1:14" ht="80.099999999999994" customHeight="1">
      <c r="A72" s="50"/>
      <c r="B72" s="50"/>
      <c r="C72" s="341"/>
      <c r="D72" s="342"/>
      <c r="E72" s="342"/>
      <c r="F72" s="304"/>
      <c r="G72" s="333"/>
      <c r="H72" s="57" t="s">
        <v>82</v>
      </c>
      <c r="I72" s="55"/>
      <c r="J72" s="333"/>
      <c r="K72" s="57" t="s">
        <v>82</v>
      </c>
      <c r="L72" s="55"/>
      <c r="M72" s="304"/>
      <c r="N72" s="304"/>
    </row>
    <row r="73" spans="1:14" ht="20.100000000000001" customHeight="1">
      <c r="A73" s="50"/>
      <c r="B73" s="50"/>
      <c r="C73" s="48"/>
      <c r="D73" s="48"/>
      <c r="E73" s="48"/>
      <c r="F73" s="48"/>
      <c r="G73" s="48"/>
      <c r="H73" s="48"/>
      <c r="N73" s="252"/>
    </row>
    <row r="74" spans="1:14" ht="31.5" customHeight="1">
      <c r="A74" s="50"/>
      <c r="B74" s="50"/>
      <c r="C74" s="59"/>
      <c r="D74" s="63"/>
      <c r="E74" s="62" t="s">
        <v>168</v>
      </c>
      <c r="F74" s="246" t="s">
        <v>84</v>
      </c>
      <c r="G74" s="386" t="str">
        <f>IF(G21="","",G21)</f>
        <v/>
      </c>
      <c r="H74" s="387"/>
      <c r="I74" s="387"/>
      <c r="J74" s="387"/>
      <c r="K74" s="387"/>
      <c r="L74" s="387"/>
      <c r="M74" s="388"/>
      <c r="N74" s="247"/>
    </row>
    <row r="75" spans="1:14" ht="20.100000000000001"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t="str">
        <f>IF(N79="","",VLOOKUP(N79,基準選択肢C,2,FALSE))</f>
        <v/>
      </c>
      <c r="N79" s="54" t="str">
        <f>IF(G79="はい","基準1",IF(J79="はい","基準1",""))</f>
        <v/>
      </c>
    </row>
    <row r="80" spans="1:14" ht="54" customHeight="1">
      <c r="A80" s="50"/>
      <c r="B80" s="50"/>
      <c r="C80" s="379" t="s">
        <v>159</v>
      </c>
      <c r="D80" s="380"/>
      <c r="E80" s="380"/>
      <c r="F80" s="331" t="s">
        <v>52</v>
      </c>
      <c r="G80" s="383"/>
      <c r="H80" s="249" t="s">
        <v>57</v>
      </c>
      <c r="I80" s="97"/>
      <c r="J80" s="383"/>
      <c r="K80" s="249" t="s">
        <v>57</v>
      </c>
      <c r="L80" s="97"/>
      <c r="M80" s="334" t="str">
        <f>IF(N80="","",VLOOKUP(N80,基準選択肢C,2,FALSE))</f>
        <v/>
      </c>
      <c r="N80" s="334" t="str">
        <f>IF(AND($G80="はい",$I81="有"),"基準1と4と5",IF(AND($J80="はい",$L81="有"),"基準1と4と5",IF($G80="はい","基準1",IF($J80="はい","基準1",""))))</f>
        <v/>
      </c>
    </row>
    <row r="81" spans="1:14" ht="48.9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t="str">
        <f>IF(N82="","",VLOOKUP(N82,基準選択肢C,2,FALSE))</f>
        <v/>
      </c>
      <c r="N82" s="334" t="str">
        <f>IF(OR(I83&gt;=2500000,L83&gt;=2500000),"基準1と4と5",IF(OR(I83&gt;=1000000,L83&gt;=1000000),"基準1",""))</f>
        <v/>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t="str">
        <f>IF(N84="","",VLOOKUP(N84,基準選択肢C,2,FALSE))</f>
        <v/>
      </c>
      <c r="N84" s="334" t="str">
        <f>IF(OR(I85&gt;=2500000,L85&gt;=2500000),"基準1と6",IF(OR(I85&gt;=1000000,L85&gt;=1000000),"基準1",""))</f>
        <v/>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t="str">
        <f>IF(N86="","",VLOOKUP(N86,基準選択肢C,2,FALSE))</f>
        <v/>
      </c>
      <c r="N86" s="54" t="str">
        <f>IF(G86="はい","基準1と4と5",IF(J86="はい","基準1と4と5",""))</f>
        <v/>
      </c>
    </row>
    <row r="87" spans="1:14" ht="80.099999999999994" customHeight="1">
      <c r="A87" s="50"/>
      <c r="B87" s="50"/>
      <c r="C87" s="346"/>
      <c r="D87" s="347"/>
      <c r="E87" s="348"/>
      <c r="F87" s="56" t="s">
        <v>51</v>
      </c>
      <c r="G87" s="250"/>
      <c r="H87" s="57" t="s">
        <v>53</v>
      </c>
      <c r="I87" s="55"/>
      <c r="J87" s="250"/>
      <c r="K87" s="57" t="s">
        <v>53</v>
      </c>
      <c r="L87" s="55"/>
      <c r="M87" s="54" t="str">
        <f>IF(N87="","",VLOOKUP(N87,基準選択肢C,2,FALSE))</f>
        <v/>
      </c>
      <c r="N87" s="54" t="str">
        <f>IF(G87="はい","基準1と6",IF(J87="はい","基準1と6",""))</f>
        <v/>
      </c>
    </row>
    <row r="88" spans="1:14" ht="62.25" customHeight="1">
      <c r="A88" s="50"/>
      <c r="B88" s="50"/>
      <c r="C88" s="349" t="s">
        <v>162</v>
      </c>
      <c r="D88" s="350"/>
      <c r="E88" s="351"/>
      <c r="F88" s="331" t="s">
        <v>52</v>
      </c>
      <c r="G88" s="332"/>
      <c r="H88" s="57" t="s">
        <v>228</v>
      </c>
      <c r="I88" s="55"/>
      <c r="J88" s="332"/>
      <c r="K88" s="57" t="s">
        <v>228</v>
      </c>
      <c r="L88" s="55"/>
      <c r="M88" s="334" t="str">
        <f>IF(N88="","",VLOOKUP(N88,基準選択肢C,2,FALSE))</f>
        <v/>
      </c>
      <c r="N88" s="334" t="str">
        <f>IF(AND(G88="はい",I88="はい"),"基準1と4と5",IF(AND(J88="はい",L88="はい"),"基準1と4と5",IF(AND(G88="はい",I88="いいえ"),"基準1",IF(AND(J88="はい",L88="いいえ"),"基準1",""))))</f>
        <v/>
      </c>
    </row>
    <row r="89" spans="1:14" ht="80.099999999999994"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t="str">
        <f>IF(N90="","",VLOOKUP(N90,基準選択肢C,2,FALSE))</f>
        <v/>
      </c>
      <c r="N90" s="334" t="str">
        <f>IF(AND(G90="はい",I90="はい"),"基準1と6",IF(AND(J90="はい",L90="はい"),"基準1と6",IF(AND(G90="はい",I90="いいえ"),"基準1",IF(AND(J90="はい",L90="いいえ"),"基準1",""))))</f>
        <v/>
      </c>
    </row>
    <row r="91" spans="1:14" ht="80.099999999999994"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t="str">
        <f>IF(N92="","",VLOOKUP(N92,基準選択肢C,2))</f>
        <v/>
      </c>
      <c r="N92" s="334" t="str">
        <f>IF(AND(G92="はい",I92="はい"),"基準1と4と5",IF(AND(J92="はい",L92="はい"),"基準1と4と5",IF(AND(G92="はい",I92="いいえ"),"基準1",IF(AND(J92="はい",L92="いいえ"),"基準1",""))))</f>
        <v/>
      </c>
    </row>
    <row r="93" spans="1:14" ht="80.099999999999994"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t="str">
        <f>IF(N94="","",VLOOKUP(N94,基準選択肢C,2))</f>
        <v/>
      </c>
      <c r="N94" s="334" t="str">
        <f>IF(AND(G94="はい",I94="はい"),"基準1と6",IF(AND(J94="はい",L94="はい"),"基準1と6",IF(AND(G94="はい",I94="いいえ"),"基準1",IF(AND(J94="はい",L94="いいえ"),"基準1",""))))</f>
        <v/>
      </c>
    </row>
    <row r="95" spans="1:14" ht="80.099999999999994" customHeight="1">
      <c r="A95" s="50"/>
      <c r="B95" s="50"/>
      <c r="C95" s="341"/>
      <c r="D95" s="342"/>
      <c r="E95" s="342"/>
      <c r="F95" s="304"/>
      <c r="G95" s="333"/>
      <c r="H95" s="57" t="s">
        <v>82</v>
      </c>
      <c r="I95" s="55"/>
      <c r="J95" s="333"/>
      <c r="K95" s="57" t="s">
        <v>82</v>
      </c>
      <c r="L95" s="55"/>
      <c r="M95" s="304"/>
      <c r="N95" s="304"/>
    </row>
    <row r="96" spans="1:14" ht="20.25" customHeight="1">
      <c r="C96" s="48"/>
      <c r="D96" s="48"/>
      <c r="E96" s="48"/>
      <c r="F96" s="48"/>
      <c r="G96" s="48"/>
      <c r="H96" s="48"/>
      <c r="N96" s="252"/>
    </row>
    <row r="97" spans="1:14" ht="31.5" customHeight="1">
      <c r="A97" s="50"/>
      <c r="B97" s="50"/>
      <c r="C97" s="59"/>
      <c r="D97" s="63"/>
      <c r="E97" s="62" t="s">
        <v>168</v>
      </c>
      <c r="F97" s="246" t="s">
        <v>85</v>
      </c>
      <c r="G97" s="386" t="str">
        <f>IF(G22="","",G22)</f>
        <v/>
      </c>
      <c r="H97" s="387"/>
      <c r="I97" s="387"/>
      <c r="J97" s="387"/>
      <c r="K97" s="387"/>
      <c r="L97" s="387"/>
      <c r="M97" s="388"/>
      <c r="N97" s="247"/>
    </row>
    <row r="98" spans="1:14" ht="20.100000000000001"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t="str">
        <f>IF(N102="","",VLOOKUP(N102,基準選択肢C,2,FALSE))</f>
        <v/>
      </c>
      <c r="N102" s="54" t="str">
        <f>IF(G102="はい","基準1",IF(J102="はい","基準1",""))</f>
        <v/>
      </c>
    </row>
    <row r="103" spans="1:14" ht="54" customHeight="1">
      <c r="A103" s="50"/>
      <c r="B103" s="50"/>
      <c r="C103" s="379" t="s">
        <v>159</v>
      </c>
      <c r="D103" s="380"/>
      <c r="E103" s="380"/>
      <c r="F103" s="331" t="s">
        <v>52</v>
      </c>
      <c r="G103" s="383"/>
      <c r="H103" s="249" t="s">
        <v>57</v>
      </c>
      <c r="I103" s="97"/>
      <c r="J103" s="383"/>
      <c r="K103" s="249" t="s">
        <v>57</v>
      </c>
      <c r="L103" s="97"/>
      <c r="M103" s="334" t="str">
        <f>IF(N103="","",VLOOKUP(N103,基準選択肢C,2,FALSE))</f>
        <v/>
      </c>
      <c r="N103" s="334" t="str">
        <f>IF(AND($G103="はい",$I104="有"),"基準1と4と5",IF(AND($J103="はい",$L104="有"),"基準1と4と5",IF($G103="はい","基準1",IF($J103="はい","基準1",""))))</f>
        <v/>
      </c>
    </row>
    <row r="104" spans="1:14" ht="48.9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t="str">
        <f>IF(N105="","",VLOOKUP(N105,基準選択肢C,2,FALSE))</f>
        <v/>
      </c>
      <c r="N105" s="334" t="str">
        <f>IF(OR(I106&gt;=2500000,L106&gt;=2500000),"基準1と4と5",IF(OR(I106&gt;=1000000,L106&gt;=1000000),"基準1",""))</f>
        <v/>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t="str">
        <f>IF(N107="","",VLOOKUP(N107,基準選択肢C,2,FALSE))</f>
        <v/>
      </c>
      <c r="N107" s="334" t="str">
        <f>IF(OR(I108&gt;=2500000,L108&gt;=2500000),"基準1と6",IF(OR(I108&gt;=1000000,L108&gt;=1000000),"基準1",""))</f>
        <v/>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t="str">
        <f>IF(N109="","",VLOOKUP(N109,基準選択肢C,2,FALSE))</f>
        <v/>
      </c>
      <c r="N109" s="54" t="str">
        <f>IF(G109="はい","基準1と4と5",IF(J109="はい","基準1と4と5",""))</f>
        <v/>
      </c>
    </row>
    <row r="110" spans="1:14" ht="80.099999999999994" customHeight="1">
      <c r="A110" s="50"/>
      <c r="B110" s="50"/>
      <c r="C110" s="346"/>
      <c r="D110" s="347"/>
      <c r="E110" s="348"/>
      <c r="F110" s="56" t="s">
        <v>51</v>
      </c>
      <c r="G110" s="250"/>
      <c r="H110" s="57" t="s">
        <v>53</v>
      </c>
      <c r="I110" s="55"/>
      <c r="J110" s="250"/>
      <c r="K110" s="57" t="s">
        <v>53</v>
      </c>
      <c r="L110" s="55"/>
      <c r="M110" s="54" t="str">
        <f>IF(N110="","",VLOOKUP(N110,基準選択肢C,2,FALSE))</f>
        <v/>
      </c>
      <c r="N110" s="54" t="str">
        <f>IF(G110="はい","基準1と6",IF(J110="はい","基準1と6",""))</f>
        <v/>
      </c>
    </row>
    <row r="111" spans="1:14" ht="62.25" customHeight="1">
      <c r="A111" s="50"/>
      <c r="B111" s="50"/>
      <c r="C111" s="349" t="s">
        <v>162</v>
      </c>
      <c r="D111" s="350"/>
      <c r="E111" s="351"/>
      <c r="F111" s="331" t="s">
        <v>52</v>
      </c>
      <c r="G111" s="332"/>
      <c r="H111" s="57" t="s">
        <v>228</v>
      </c>
      <c r="I111" s="55"/>
      <c r="J111" s="332"/>
      <c r="K111" s="57" t="s">
        <v>228</v>
      </c>
      <c r="L111" s="55"/>
      <c r="M111" s="334" t="str">
        <f>IF(N111="","",VLOOKUP(N111,基準選択肢C,2,FALSE))</f>
        <v/>
      </c>
      <c r="N111" s="334" t="str">
        <f>IF(AND(G111="はい",I111="はい"),"基準1と4と5",IF(AND(J111="はい",L111="はい"),"基準1と4と5",IF(AND(G111="はい",I111="いいえ"),"基準1",IF(AND(J111="はい",L111="いいえ"),"基準1",""))))</f>
        <v/>
      </c>
    </row>
    <row r="112" spans="1:14" ht="80.099999999999994"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t="str">
        <f>IF(N113="","",VLOOKUP(N113,基準選択肢C,2,FALSE))</f>
        <v/>
      </c>
      <c r="N113" s="334" t="str">
        <f>IF(AND(G113="はい",I113="はい"),"基準1と6",IF(AND(J113="はい",L113="はい"),"基準1と6",IF(AND(G113="はい",I113="いいえ"),"基準1",IF(AND(J113="はい",L113="いいえ"),"基準1",""))))</f>
        <v/>
      </c>
    </row>
    <row r="114" spans="1:14" ht="80.099999999999994"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t="str">
        <f>IF(N115="","",VLOOKUP(N115,基準選択肢C,2))</f>
        <v/>
      </c>
      <c r="N115" s="334" t="str">
        <f>IF(AND(G115="はい",I115="はい"),"基準1と4と5",IF(AND(J115="はい",L115="はい"),"基準1と4と5",IF(AND(G115="はい",I115="いいえ"),"基準1",IF(AND(J115="はい",L115="いいえ"),"基準1",""))))</f>
        <v/>
      </c>
    </row>
    <row r="116" spans="1:14" ht="80.099999999999994"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t="str">
        <f>IF(N117="","",VLOOKUP(N117,基準選択肢C,2))</f>
        <v/>
      </c>
      <c r="N117" s="334" t="str">
        <f>IF(AND(G117="はい",I117="はい"),"基準1と6",IF(AND(J117="はい",L117="はい"),"基準1と6",IF(AND(G117="はい",I117="いいえ"),"基準1",IF(AND(J117="はい",L117="いいえ"),"基準1",""))))</f>
        <v/>
      </c>
    </row>
    <row r="118" spans="1:14" ht="80.099999999999994" customHeight="1">
      <c r="A118" s="50"/>
      <c r="B118" s="50"/>
      <c r="C118" s="341"/>
      <c r="D118" s="342"/>
      <c r="E118" s="342"/>
      <c r="F118" s="304"/>
      <c r="G118" s="333"/>
      <c r="H118" s="57" t="s">
        <v>82</v>
      </c>
      <c r="I118" s="55"/>
      <c r="J118" s="333"/>
      <c r="K118" s="57" t="s">
        <v>82</v>
      </c>
      <c r="L118" s="55"/>
      <c r="M118" s="304"/>
      <c r="N118" s="304"/>
    </row>
    <row r="119" spans="1:14" ht="20.100000000000001" customHeight="1">
      <c r="A119" s="50"/>
      <c r="B119" s="50"/>
      <c r="C119" s="48"/>
      <c r="D119" s="48"/>
      <c r="E119" s="48"/>
      <c r="F119" s="48"/>
      <c r="G119" s="48"/>
      <c r="H119" s="48"/>
      <c r="N119" s="252"/>
    </row>
    <row r="120" spans="1:14" ht="31.5" customHeight="1">
      <c r="A120" s="50"/>
      <c r="B120" s="50"/>
      <c r="C120" s="59"/>
      <c r="D120" s="63"/>
      <c r="E120" s="62" t="s">
        <v>168</v>
      </c>
      <c r="F120" s="246" t="s">
        <v>86</v>
      </c>
      <c r="G120" s="386" t="str">
        <f>IF(G23="","",G23)</f>
        <v/>
      </c>
      <c r="H120" s="387"/>
      <c r="I120" s="387"/>
      <c r="J120" s="387"/>
      <c r="K120" s="387"/>
      <c r="L120" s="387"/>
      <c r="M120" s="388"/>
      <c r="N120" s="247"/>
    </row>
    <row r="121" spans="1:14" ht="20.100000000000001"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t="str">
        <f>IF(N125="","",VLOOKUP(N125,基準選択肢C,2,FALSE))</f>
        <v/>
      </c>
      <c r="N125" s="54" t="str">
        <f>IF(G125="はい","基準1",IF(J125="はい","基準1",""))</f>
        <v/>
      </c>
    </row>
    <row r="126" spans="1:14" ht="54" customHeight="1">
      <c r="A126" s="50"/>
      <c r="B126" s="50"/>
      <c r="C126" s="379" t="s">
        <v>159</v>
      </c>
      <c r="D126" s="380"/>
      <c r="E126" s="380"/>
      <c r="F126" s="331" t="s">
        <v>52</v>
      </c>
      <c r="G126" s="383"/>
      <c r="H126" s="249" t="s">
        <v>57</v>
      </c>
      <c r="I126" s="97"/>
      <c r="J126" s="383"/>
      <c r="K126" s="249" t="s">
        <v>57</v>
      </c>
      <c r="L126" s="97"/>
      <c r="M126" s="334" t="str">
        <f>IF(N126="","",VLOOKUP(N126,基準選択肢C,2,FALSE))</f>
        <v/>
      </c>
      <c r="N126" s="334" t="str">
        <f>IF(AND($G126="はい",$I127="有"),"基準1と4と5",IF(AND($J126="はい",$L127="有"),"基準1と4と5",IF($G126="はい","基準1",IF($J126="はい","基準1",""))))</f>
        <v/>
      </c>
    </row>
    <row r="127" spans="1:14" ht="48.9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t="str">
        <f>IF(N128="","",VLOOKUP(N128,基準選択肢C,2,FALSE))</f>
        <v/>
      </c>
      <c r="N128" s="334" t="str">
        <f>IF(OR(I129&gt;=2500000,L129&gt;=2500000),"基準1と4と5",IF(OR(I129&gt;=1000000,L129&gt;=1000000),"基準1",""))</f>
        <v/>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t="str">
        <f>IF(N130="","",VLOOKUP(N130,基準選択肢C,2,FALSE))</f>
        <v/>
      </c>
      <c r="N130" s="334" t="str">
        <f>IF(OR(I131&gt;=2500000,L131&gt;=2500000),"基準1と6",IF(OR(I131&gt;=1000000,L131&gt;=1000000),"基準1",""))</f>
        <v/>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t="str">
        <f>IF(N132="","",VLOOKUP(N132,基準選択肢C,2,FALSE))</f>
        <v/>
      </c>
      <c r="N132" s="54" t="str">
        <f>IF(G132="はい","基準1と4と5",IF(J132="はい","基準1と4と5",""))</f>
        <v/>
      </c>
    </row>
    <row r="133" spans="1:14" ht="80.099999999999994" customHeight="1">
      <c r="A133" s="50"/>
      <c r="B133" s="50"/>
      <c r="C133" s="346"/>
      <c r="D133" s="347"/>
      <c r="E133" s="348"/>
      <c r="F133" s="56" t="s">
        <v>51</v>
      </c>
      <c r="G133" s="250"/>
      <c r="H133" s="57" t="s">
        <v>53</v>
      </c>
      <c r="I133" s="55"/>
      <c r="J133" s="250"/>
      <c r="K133" s="57" t="s">
        <v>53</v>
      </c>
      <c r="L133" s="55"/>
      <c r="M133" s="54" t="str">
        <f>IF(N133="","",VLOOKUP(N133,基準選択肢C,2,FALSE))</f>
        <v/>
      </c>
      <c r="N133" s="54" t="str">
        <f>IF(G133="はい","基準1と6",IF(J133="はい","基準1と6",""))</f>
        <v/>
      </c>
    </row>
    <row r="134" spans="1:14" ht="62.25" customHeight="1">
      <c r="A134" s="50"/>
      <c r="B134" s="50"/>
      <c r="C134" s="349" t="s">
        <v>162</v>
      </c>
      <c r="D134" s="350"/>
      <c r="E134" s="351"/>
      <c r="F134" s="331" t="s">
        <v>52</v>
      </c>
      <c r="G134" s="332"/>
      <c r="H134" s="57" t="s">
        <v>228</v>
      </c>
      <c r="I134" s="55"/>
      <c r="J134" s="332"/>
      <c r="K134" s="57" t="s">
        <v>228</v>
      </c>
      <c r="L134" s="55"/>
      <c r="M134" s="334" t="str">
        <f>IF(N134="","",VLOOKUP(N134,基準選択肢C,2,FALSE))</f>
        <v/>
      </c>
      <c r="N134" s="334" t="str">
        <f>IF(AND(G134="はい",I134="はい"),"基準1と4と5",IF(AND(J134="はい",L134="はい"),"基準1と4と5",IF(AND(G134="はい",I134="いいえ"),"基準1",IF(AND(J134="はい",L134="いいえ"),"基準1",""))))</f>
        <v/>
      </c>
    </row>
    <row r="135" spans="1:14" ht="80.099999999999994"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t="str">
        <f>IF(N136="","",VLOOKUP(N136,基準選択肢C,2,FALSE))</f>
        <v/>
      </c>
      <c r="N136" s="334" t="str">
        <f>IF(AND(G136="はい",I136="はい"),"基準1と6",IF(AND(J136="はい",L136="はい"),"基準1と6",IF(AND(G136="はい",I136="いいえ"),"基準1",IF(AND(J136="はい",L136="いいえ"),"基準1",""))))</f>
        <v/>
      </c>
    </row>
    <row r="137" spans="1:14" ht="80.099999999999994"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t="str">
        <f>IF(N138="","",VLOOKUP(N138,基準選択肢C,2))</f>
        <v/>
      </c>
      <c r="N138" s="334" t="str">
        <f>IF(AND(G138="はい",I138="はい"),"基準1と4と5",IF(AND(J138="はい",L138="はい"),"基準1と4と5",IF(AND(G138="はい",I138="いいえ"),"基準1",IF(AND(J138="はい",L138="いいえ"),"基準1",""))))</f>
        <v/>
      </c>
    </row>
    <row r="139" spans="1:14" ht="80.099999999999994"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t="str">
        <f>IF(N140="","",VLOOKUP(N140,基準選択肢C,2))</f>
        <v/>
      </c>
      <c r="N140" s="334" t="str">
        <f>IF(AND(G140="はい",I140="はい"),"基準1と6",IF(AND(J140="はい",L140="はい"),"基準1と6",IF(AND(G140="はい",I140="いいえ"),"基準1",IF(AND(J140="はい",L140="いいえ"),"基準1",""))))</f>
        <v/>
      </c>
    </row>
    <row r="141" spans="1:14" ht="80.099999999999994" customHeight="1">
      <c r="A141" s="50"/>
      <c r="B141" s="50"/>
      <c r="C141" s="341"/>
      <c r="D141" s="342"/>
      <c r="E141" s="342"/>
      <c r="F141" s="304"/>
      <c r="G141" s="333"/>
      <c r="H141" s="57" t="s">
        <v>82</v>
      </c>
      <c r="I141" s="55"/>
      <c r="J141" s="333"/>
      <c r="K141" s="57" t="s">
        <v>82</v>
      </c>
      <c r="L141" s="55"/>
      <c r="M141" s="304"/>
      <c r="N141" s="304"/>
    </row>
    <row r="142" spans="1:14">
      <c r="C142" s="48"/>
      <c r="D142" s="48"/>
      <c r="E142" s="48"/>
      <c r="F142" s="48"/>
      <c r="G142" s="48"/>
      <c r="H142" s="48"/>
      <c r="N142" s="252"/>
    </row>
    <row r="143" spans="1:14" ht="31.5" customHeight="1">
      <c r="A143" s="50"/>
      <c r="B143" s="50"/>
      <c r="C143" s="59"/>
      <c r="D143" s="63"/>
      <c r="E143" s="62" t="s">
        <v>168</v>
      </c>
      <c r="F143" s="246" t="s">
        <v>87</v>
      </c>
      <c r="G143" s="386" t="str">
        <f>IF(G24="","",G24)</f>
        <v/>
      </c>
      <c r="H143" s="387"/>
      <c r="I143" s="387"/>
      <c r="J143" s="387"/>
      <c r="K143" s="387"/>
      <c r="L143" s="387"/>
      <c r="M143" s="388"/>
      <c r="N143" s="247"/>
    </row>
    <row r="144" spans="1:14" ht="20.100000000000001"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t="str">
        <f>IF(N148="","",VLOOKUP(N148,基準選択肢C,2,FALSE))</f>
        <v/>
      </c>
      <c r="N148" s="54" t="str">
        <f>IF(G148="はい","基準1",IF(J148="はい","基準1",""))</f>
        <v/>
      </c>
    </row>
    <row r="149" spans="1:14" ht="54" customHeight="1">
      <c r="A149" s="50"/>
      <c r="B149" s="50"/>
      <c r="C149" s="379" t="s">
        <v>159</v>
      </c>
      <c r="D149" s="380"/>
      <c r="E149" s="380"/>
      <c r="F149" s="331" t="s">
        <v>52</v>
      </c>
      <c r="G149" s="383"/>
      <c r="H149" s="249" t="s">
        <v>57</v>
      </c>
      <c r="I149" s="97"/>
      <c r="J149" s="383"/>
      <c r="K149" s="249" t="s">
        <v>57</v>
      </c>
      <c r="L149" s="97"/>
      <c r="M149" s="334" t="str">
        <f>IF(N149="","",VLOOKUP(N149,基準選択肢C,2,FALSE))</f>
        <v/>
      </c>
      <c r="N149" s="334" t="str">
        <f>IF(AND($G149="はい",$I150="有"),"基準1と4と5",IF(AND($J149="はい",$L150="有"),"基準1と4と5",IF($G149="はい","基準1",IF($J149="はい","基準1",""))))</f>
        <v/>
      </c>
    </row>
    <row r="150" spans="1:14" ht="48.9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t="str">
        <f>IF(N151="","",VLOOKUP(N151,基準選択肢C,2,FALSE))</f>
        <v/>
      </c>
      <c r="N151" s="334" t="str">
        <f>IF(OR(I152&gt;=2500000,L152&gt;=2500000),"基準1と4と5",IF(OR(I152&gt;=1000000,L152&gt;=1000000),"基準1",""))</f>
        <v/>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t="str">
        <f>IF(N153="","",VLOOKUP(N153,基準選択肢C,2,FALSE))</f>
        <v/>
      </c>
      <c r="N153" s="334" t="str">
        <f>IF(OR(I154&gt;=2500000,L154&gt;=2500000),"基準1と6",IF(OR(I154&gt;=1000000,L154&gt;=1000000),"基準1",""))</f>
        <v/>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t="str">
        <f>IF(N155="","",VLOOKUP(N155,基準選択肢C,2,FALSE))</f>
        <v/>
      </c>
      <c r="N155" s="54" t="str">
        <f>IF(G155="はい","基準1と4と5",IF(J155="はい","基準1と4と5",""))</f>
        <v/>
      </c>
    </row>
    <row r="156" spans="1:14" ht="80.099999999999994" customHeight="1">
      <c r="A156" s="50"/>
      <c r="B156" s="50"/>
      <c r="C156" s="346"/>
      <c r="D156" s="347"/>
      <c r="E156" s="348"/>
      <c r="F156" s="56" t="s">
        <v>51</v>
      </c>
      <c r="G156" s="250"/>
      <c r="H156" s="57" t="s">
        <v>53</v>
      </c>
      <c r="I156" s="55"/>
      <c r="J156" s="250"/>
      <c r="K156" s="57" t="s">
        <v>53</v>
      </c>
      <c r="L156" s="55"/>
      <c r="M156" s="54" t="str">
        <f>IF(N156="","",VLOOKUP(N156,基準選択肢C,2,FALSE))</f>
        <v/>
      </c>
      <c r="N156" s="54" t="str">
        <f>IF(G156="はい","基準1と6",IF(J156="はい","基準1と6",""))</f>
        <v/>
      </c>
    </row>
    <row r="157" spans="1:14" ht="62.25" customHeight="1">
      <c r="A157" s="50"/>
      <c r="B157" s="50"/>
      <c r="C157" s="349" t="s">
        <v>162</v>
      </c>
      <c r="D157" s="350"/>
      <c r="E157" s="351"/>
      <c r="F157" s="331" t="s">
        <v>52</v>
      </c>
      <c r="G157" s="332"/>
      <c r="H157" s="57" t="s">
        <v>228</v>
      </c>
      <c r="I157" s="55"/>
      <c r="J157" s="332"/>
      <c r="K157" s="57" t="s">
        <v>228</v>
      </c>
      <c r="L157" s="55"/>
      <c r="M157" s="334" t="str">
        <f>IF(N157="","",VLOOKUP(N157,基準選択肢C,2,FALSE))</f>
        <v/>
      </c>
      <c r="N157" s="334" t="str">
        <f>IF(AND(G157="はい",I157="はい"),"基準1と4と5",IF(AND(J157="はい",L157="はい"),"基準1と4と5",IF(AND(G157="はい",I157="いいえ"),"基準1",IF(AND(J157="はい",L157="いいえ"),"基準1",""))))</f>
        <v/>
      </c>
    </row>
    <row r="158" spans="1:14" ht="80.099999999999994"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t="str">
        <f>IF(N159="","",VLOOKUP(N159,基準選択肢C,2,FALSE))</f>
        <v/>
      </c>
      <c r="N159" s="334" t="str">
        <f>IF(AND(G159="はい",I159="はい"),"基準1と6",IF(AND(J159="はい",L159="はい"),"基準1と6",IF(AND(G159="はい",I159="いいえ"),"基準1",IF(AND(J159="はい",L159="いいえ"),"基準1",""))))</f>
        <v/>
      </c>
    </row>
    <row r="160" spans="1:14" ht="80.099999999999994"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t="str">
        <f>IF(N161="","",VLOOKUP(N161,基準選択肢C,2))</f>
        <v/>
      </c>
      <c r="N161" s="334" t="str">
        <f>IF(AND(G161="はい",I161="はい"),"基準1と4と5",IF(AND(J161="はい",L161="はい"),"基準1と4と5",IF(AND(G161="はい",I161="いいえ"),"基準1",IF(AND(J161="はい",L161="いいえ"),"基準1",""))))</f>
        <v/>
      </c>
    </row>
    <row r="162" spans="1:14" ht="80.099999999999994"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t="str">
        <f>IF(N163="","",VLOOKUP(N163,基準選択肢C,2))</f>
        <v/>
      </c>
      <c r="N163" s="334" t="str">
        <f>IF(AND(G163="はい",I163="はい"),"基準1と6",IF(AND(J163="はい",L163="はい"),"基準1と6",IF(AND(G163="はい",I163="いいえ"),"基準1",IF(AND(J163="はい",L163="いいえ"),"基準1",""))))</f>
        <v/>
      </c>
    </row>
    <row r="164" spans="1:14" ht="80.099999999999994" customHeight="1">
      <c r="A164" s="50"/>
      <c r="B164" s="50"/>
      <c r="C164" s="341"/>
      <c r="D164" s="342"/>
      <c r="E164" s="342"/>
      <c r="F164" s="304"/>
      <c r="G164" s="333"/>
      <c r="H164" s="57" t="s">
        <v>82</v>
      </c>
      <c r="I164" s="55"/>
      <c r="J164" s="333"/>
      <c r="K164" s="57" t="s">
        <v>82</v>
      </c>
      <c r="L164" s="55"/>
      <c r="M164" s="304"/>
      <c r="N164" s="304"/>
    </row>
    <row r="165" spans="1:14">
      <c r="C165" s="48"/>
      <c r="D165" s="48"/>
      <c r="E165" s="48"/>
      <c r="F165" s="48"/>
      <c r="G165" s="48"/>
      <c r="H165" s="48"/>
      <c r="N165" s="252"/>
    </row>
    <row r="166" spans="1:14" ht="31.5" customHeight="1">
      <c r="A166" s="50"/>
      <c r="B166" s="50"/>
      <c r="C166" s="59"/>
      <c r="D166" s="63"/>
      <c r="E166" s="62" t="s">
        <v>168</v>
      </c>
      <c r="F166" s="246" t="s">
        <v>88</v>
      </c>
      <c r="G166" s="386" t="str">
        <f>IF(G25="","",G25)</f>
        <v/>
      </c>
      <c r="H166" s="387"/>
      <c r="I166" s="387"/>
      <c r="J166" s="387"/>
      <c r="K166" s="387"/>
      <c r="L166" s="387"/>
      <c r="M166" s="388"/>
      <c r="N166" s="247"/>
    </row>
    <row r="167" spans="1:14" ht="20.100000000000001"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t="str">
        <f>IF(N171="","",VLOOKUP(N171,基準選択肢C,2,FALSE))</f>
        <v/>
      </c>
      <c r="N171" s="54" t="str">
        <f>IF(G171="はい","基準1",IF(J171="はい","基準1",""))</f>
        <v/>
      </c>
    </row>
    <row r="172" spans="1:14" ht="54" customHeight="1">
      <c r="A172" s="50"/>
      <c r="B172" s="50"/>
      <c r="C172" s="379" t="s">
        <v>159</v>
      </c>
      <c r="D172" s="380"/>
      <c r="E172" s="380"/>
      <c r="F172" s="331" t="s">
        <v>52</v>
      </c>
      <c r="G172" s="383"/>
      <c r="H172" s="249" t="s">
        <v>57</v>
      </c>
      <c r="I172" s="97"/>
      <c r="J172" s="383"/>
      <c r="K172" s="249" t="s">
        <v>57</v>
      </c>
      <c r="L172" s="97"/>
      <c r="M172" s="334" t="str">
        <f>IF(N172="","",VLOOKUP(N172,基準選択肢C,2,FALSE))</f>
        <v/>
      </c>
      <c r="N172" s="334" t="str">
        <f>IF(AND($G172="はい",$I173="有"),"基準1と4と5",IF(AND($J172="はい",$L173="有"),"基準1と4と5",IF($G172="はい","基準1",IF($J172="はい","基準1",""))))</f>
        <v/>
      </c>
    </row>
    <row r="173" spans="1:14" ht="48.9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t="str">
        <f>IF(N174="","",VLOOKUP(N174,基準選択肢C,2,FALSE))</f>
        <v/>
      </c>
      <c r="N174" s="334" t="str">
        <f>IF(OR(I175&gt;=2500000,L175&gt;=2500000),"基準1と4と5",IF(OR(I175&gt;=1000000,L175&gt;=1000000),"基準1",""))</f>
        <v/>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t="str">
        <f>IF(N176="","",VLOOKUP(N176,基準選択肢C,2,FALSE))</f>
        <v/>
      </c>
      <c r="N176" s="334" t="str">
        <f>IF(OR(I177&gt;=2500000,L177&gt;=2500000),"基準1と6",IF(OR(I177&gt;=1000000,L177&gt;=1000000),"基準1",""))</f>
        <v/>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t="str">
        <f>IF(N178="","",VLOOKUP(N178,基準選択肢C,2,FALSE))</f>
        <v/>
      </c>
      <c r="N178" s="54" t="str">
        <f>IF(G178="はい","基準1と4と5",IF(J178="はい","基準1と4と5",""))</f>
        <v/>
      </c>
    </row>
    <row r="179" spans="1:14" ht="80.099999999999994" customHeight="1">
      <c r="A179" s="50"/>
      <c r="B179" s="50"/>
      <c r="C179" s="346"/>
      <c r="D179" s="347"/>
      <c r="E179" s="348"/>
      <c r="F179" s="56" t="s">
        <v>51</v>
      </c>
      <c r="G179" s="250"/>
      <c r="H179" s="57" t="s">
        <v>53</v>
      </c>
      <c r="I179" s="55"/>
      <c r="J179" s="250"/>
      <c r="K179" s="57" t="s">
        <v>53</v>
      </c>
      <c r="L179" s="55"/>
      <c r="M179" s="54" t="str">
        <f>IF(N179="","",VLOOKUP(N179,基準選択肢C,2,FALSE))</f>
        <v/>
      </c>
      <c r="N179" s="54" t="str">
        <f>IF(G179="はい","基準1と6",IF(J179="はい","基準1と6",""))</f>
        <v/>
      </c>
    </row>
    <row r="180" spans="1:14" ht="62.25" customHeight="1">
      <c r="A180" s="50"/>
      <c r="B180" s="50"/>
      <c r="C180" s="349" t="s">
        <v>162</v>
      </c>
      <c r="D180" s="350"/>
      <c r="E180" s="351"/>
      <c r="F180" s="331" t="s">
        <v>52</v>
      </c>
      <c r="G180" s="332"/>
      <c r="H180" s="57" t="s">
        <v>228</v>
      </c>
      <c r="I180" s="55"/>
      <c r="J180" s="332"/>
      <c r="K180" s="57" t="s">
        <v>228</v>
      </c>
      <c r="L180" s="55"/>
      <c r="M180" s="334" t="str">
        <f>IF(N180="","",VLOOKUP(N180,基準選択肢C,2,FALSE))</f>
        <v/>
      </c>
      <c r="N180" s="334" t="str">
        <f>IF(AND(G180="はい",I180="はい"),"基準1と4と5",IF(AND(J180="はい",L180="はい"),"基準1と4と5",IF(AND(G180="はい",I180="いいえ"),"基準1",IF(AND(J180="はい",L180="いいえ"),"基準1",""))))</f>
        <v/>
      </c>
    </row>
    <row r="181" spans="1:14" ht="80.099999999999994"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t="str">
        <f>IF(N182="","",VLOOKUP(N182,基準選択肢C,2,FALSE))</f>
        <v/>
      </c>
      <c r="N182" s="334" t="str">
        <f>IF(AND(G182="はい",I182="はい"),"基準1と6",IF(AND(J182="はい",L182="はい"),"基準1と6",IF(AND(G182="はい",I182="いいえ"),"基準1",IF(AND(J182="はい",L182="いいえ"),"基準1",""))))</f>
        <v/>
      </c>
    </row>
    <row r="183" spans="1:14" ht="80.099999999999994"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t="str">
        <f>IF(N184="","",VLOOKUP(N184,基準選択肢C,2))</f>
        <v/>
      </c>
      <c r="N184" s="334" t="str">
        <f>IF(AND(G184="はい",I184="はい"),"基準1と4と5",IF(AND(J184="はい",L184="はい"),"基準1と4と5",IF(AND(G184="はい",I184="いいえ"),"基準1",IF(AND(J184="はい",L184="いいえ"),"基準1",""))))</f>
        <v/>
      </c>
    </row>
    <row r="185" spans="1:14" ht="80.099999999999994"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t="str">
        <f>IF(N186="","",VLOOKUP(N186,基準選択肢C,2))</f>
        <v/>
      </c>
      <c r="N186" s="334" t="str">
        <f>IF(AND(G186="はい",I186="はい"),"基準1と6",IF(AND(J186="はい",L186="はい"),"基準1と6",IF(AND(G186="はい",I186="いいえ"),"基準1",IF(AND(J186="はい",L186="いいえ"),"基準1",""))))</f>
        <v/>
      </c>
    </row>
    <row r="187" spans="1:14" ht="80.099999999999994"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phoneticPr fontId="29"/>
  <conditionalFormatting sqref="M5 M7">
    <cfRule type="expression" dxfId="1465" priority="590">
      <formula>M5=""</formula>
    </cfRule>
  </conditionalFormatting>
  <conditionalFormatting sqref="D5:I6">
    <cfRule type="expression" dxfId="1464" priority="586">
      <formula>$D$5=""</formula>
    </cfRule>
  </conditionalFormatting>
  <conditionalFormatting sqref="G28:M28">
    <cfRule type="expression" dxfId="1463" priority="585">
      <formula>G28=""</formula>
    </cfRule>
  </conditionalFormatting>
  <conditionalFormatting sqref="D10:D17">
    <cfRule type="expression" dxfId="1462" priority="584">
      <formula>D10=""</formula>
    </cfRule>
  </conditionalFormatting>
  <conditionalFormatting sqref="C10:C17">
    <cfRule type="expression" dxfId="1461" priority="583">
      <formula>C10=""</formula>
    </cfRule>
  </conditionalFormatting>
  <conditionalFormatting sqref="M4">
    <cfRule type="expression" dxfId="1460" priority="582">
      <formula>M4=""</formula>
    </cfRule>
  </conditionalFormatting>
  <conditionalFormatting sqref="G33:G42 J33:J42 G44 G46 J44 J46">
    <cfRule type="expression" dxfId="1459" priority="581">
      <formula>G33=""</formula>
    </cfRule>
  </conditionalFormatting>
  <conditionalFormatting sqref="I33 L33">
    <cfRule type="expression" dxfId="1458" priority="578">
      <formula>G33=""</formula>
    </cfRule>
    <cfRule type="expression" dxfId="1457" priority="579">
      <formula>G33="いいえ"</formula>
    </cfRule>
    <cfRule type="expression" dxfId="1456" priority="580">
      <formula>I33=""</formula>
    </cfRule>
  </conditionalFormatting>
  <conditionalFormatting sqref="I34 L34">
    <cfRule type="expression" dxfId="1455" priority="575">
      <formula>G34="いいえ"</formula>
    </cfRule>
    <cfRule type="expression" dxfId="1454" priority="576">
      <formula>G34=""</formula>
    </cfRule>
    <cfRule type="expression" dxfId="1453" priority="577">
      <formula>I34=""</formula>
    </cfRule>
  </conditionalFormatting>
  <conditionalFormatting sqref="I35 L35">
    <cfRule type="expression" dxfId="1452" priority="572">
      <formula>G34=""</formula>
    </cfRule>
    <cfRule type="expression" dxfId="1451" priority="573">
      <formula>G34="いいえ"</formula>
    </cfRule>
    <cfRule type="expression" dxfId="1450" priority="574">
      <formula>I35=""</formula>
    </cfRule>
  </conditionalFormatting>
  <conditionalFormatting sqref="M33:N33">
    <cfRule type="expression" dxfId="1449" priority="569">
      <formula>$N$33&lt;&gt;""</formula>
    </cfRule>
    <cfRule type="expression" dxfId="1448" priority="570">
      <formula>$J$33="はい"</formula>
    </cfRule>
    <cfRule type="expression" dxfId="1447" priority="571">
      <formula>$G$33=$J$33</formula>
    </cfRule>
  </conditionalFormatting>
  <conditionalFormatting sqref="I36 L36 I38 L38">
    <cfRule type="expression" dxfId="1446" priority="566">
      <formula>G36=""</formula>
    </cfRule>
    <cfRule type="expression" dxfId="1445" priority="567">
      <formula>G36="いいえ"</formula>
    </cfRule>
    <cfRule type="expression" dxfId="1444" priority="568">
      <formula>I36=""</formula>
    </cfRule>
  </conditionalFormatting>
  <conditionalFormatting sqref="I37 L37 I39 L39">
    <cfRule type="expression" dxfId="1443" priority="563">
      <formula>G36=""</formula>
    </cfRule>
    <cfRule type="expression" dxfId="1442" priority="564">
      <formula>G36="いいえ"</formula>
    </cfRule>
    <cfRule type="expression" dxfId="1441" priority="565">
      <formula>I37=""</formula>
    </cfRule>
  </conditionalFormatting>
  <conditionalFormatting sqref="M34:N34">
    <cfRule type="expression" dxfId="1440" priority="560">
      <formula>$N34&lt;&gt;""</formula>
    </cfRule>
    <cfRule type="expression" dxfId="1439" priority="561">
      <formula>J34="はい"</formula>
    </cfRule>
    <cfRule type="expression" dxfId="1438" priority="562">
      <formula>G34=J34</formula>
    </cfRule>
  </conditionalFormatting>
  <conditionalFormatting sqref="M36:N36">
    <cfRule type="expression" dxfId="1437" priority="556">
      <formula>$N36&lt;&gt;""</formula>
    </cfRule>
    <cfRule type="expression" dxfId="1436" priority="557">
      <formula>J36="はい"</formula>
    </cfRule>
    <cfRule type="expression" dxfId="1435" priority="558">
      <formula>G36=J36</formula>
    </cfRule>
  </conditionalFormatting>
  <conditionalFormatting sqref="M38:N38">
    <cfRule type="expression" dxfId="1434" priority="551">
      <formula>$G$28=""</formula>
    </cfRule>
  </conditionalFormatting>
  <conditionalFormatting sqref="M38:N38">
    <cfRule type="expression" dxfId="1433" priority="552">
      <formula>$N38&lt;&gt;""</formula>
    </cfRule>
    <cfRule type="expression" dxfId="1432" priority="553">
      <formula>J38="はい"</formula>
    </cfRule>
    <cfRule type="expression" dxfId="1431" priority="554">
      <formula>G38=J38</formula>
    </cfRule>
  </conditionalFormatting>
  <conditionalFormatting sqref="I40:I41 L40:L41">
    <cfRule type="expression" dxfId="1430" priority="546">
      <formula>G40=""</formula>
    </cfRule>
    <cfRule type="expression" dxfId="1429" priority="547">
      <formula>G40="いいえ"</formula>
    </cfRule>
    <cfRule type="expression" dxfId="1428" priority="548">
      <formula>I40=""</formula>
    </cfRule>
  </conditionalFormatting>
  <conditionalFormatting sqref="M40:N41">
    <cfRule type="expression" dxfId="1427" priority="549">
      <formula>$J40="はい"</formula>
    </cfRule>
    <cfRule type="expression" dxfId="1426" priority="550">
      <formula>$N40&lt;&gt;""</formula>
    </cfRule>
    <cfRule type="expression" dxfId="1425" priority="559">
      <formula>$G40=$J40</formula>
    </cfRule>
  </conditionalFormatting>
  <conditionalFormatting sqref="I42 L42 I44 L44">
    <cfRule type="expression" dxfId="1424" priority="543">
      <formula>G42=""</formula>
    </cfRule>
    <cfRule type="expression" dxfId="1423" priority="544">
      <formula>G42="いいえ"</formula>
    </cfRule>
    <cfRule type="expression" dxfId="1422" priority="545">
      <formula>I42=""</formula>
    </cfRule>
  </conditionalFormatting>
  <conditionalFormatting sqref="I43 L43 I45 L45">
    <cfRule type="expression" dxfId="1421" priority="540">
      <formula>G42=""</formula>
    </cfRule>
    <cfRule type="expression" dxfId="1420" priority="541">
      <formula>G42="いいえ"</formula>
    </cfRule>
    <cfRule type="expression" dxfId="1419" priority="542">
      <formula>I43=""</formula>
    </cfRule>
  </conditionalFormatting>
  <conditionalFormatting sqref="M42:N42">
    <cfRule type="expression" dxfId="1418" priority="535">
      <formula>$G$28=""</formula>
    </cfRule>
  </conditionalFormatting>
  <conditionalFormatting sqref="M42:N42">
    <cfRule type="expression" dxfId="1417" priority="536">
      <formula>$N42&lt;&gt;""</formula>
    </cfRule>
    <cfRule type="expression" dxfId="1416" priority="537">
      <formula>J42="はい"</formula>
    </cfRule>
    <cfRule type="expression" dxfId="1415" priority="538">
      <formula>G42=J42</formula>
    </cfRule>
  </conditionalFormatting>
  <conditionalFormatting sqref="M44:N44">
    <cfRule type="expression" dxfId="1414" priority="531">
      <formula>$G$28=""</formula>
    </cfRule>
  </conditionalFormatting>
  <conditionalFormatting sqref="M44:N44">
    <cfRule type="expression" dxfId="1413" priority="532">
      <formula>$N44&lt;&gt;""</formula>
    </cfRule>
    <cfRule type="expression" dxfId="1412" priority="533">
      <formula>J44="はい"</formula>
    </cfRule>
    <cfRule type="expression" dxfId="1411" priority="534">
      <formula>G44=J44</formula>
    </cfRule>
  </conditionalFormatting>
  <conditionalFormatting sqref="M46:N46">
    <cfRule type="expression" dxfId="1410" priority="522">
      <formula>$J46="はい"</formula>
    </cfRule>
    <cfRule type="expression" dxfId="1409" priority="523">
      <formula>$N46&lt;&gt;""</formula>
    </cfRule>
    <cfRule type="expression" dxfId="1408" priority="524">
      <formula>$G46=$J46</formula>
    </cfRule>
  </conditionalFormatting>
  <conditionalFormatting sqref="I47">
    <cfRule type="expression" dxfId="1407" priority="519">
      <formula>G46=""</formula>
    </cfRule>
    <cfRule type="expression" dxfId="1406" priority="520">
      <formula>G46="いいえ"</formula>
    </cfRule>
    <cfRule type="expression" dxfId="1405" priority="521">
      <formula>I47=""</formula>
    </cfRule>
  </conditionalFormatting>
  <conditionalFormatting sqref="L47">
    <cfRule type="expression" dxfId="1404" priority="516">
      <formula>J46=""</formula>
    </cfRule>
    <cfRule type="expression" dxfId="1403" priority="517">
      <formula>J46="いいえ"</formula>
    </cfRule>
    <cfRule type="expression" dxfId="1402" priority="518">
      <formula>L47=""</formula>
    </cfRule>
  </conditionalFormatting>
  <conditionalFormatting sqref="J48 G48">
    <cfRule type="expression" dxfId="1401" priority="514">
      <formula>G48=""</formula>
    </cfRule>
  </conditionalFormatting>
  <conditionalFormatting sqref="I48">
    <cfRule type="expression" dxfId="1400" priority="510">
      <formula>G48=""</formula>
    </cfRule>
    <cfRule type="expression" dxfId="1399" priority="511">
      <formula>G48="いいえ"</formula>
    </cfRule>
    <cfRule type="expression" dxfId="1398" priority="512">
      <formula>I48=""</formula>
    </cfRule>
  </conditionalFormatting>
  <conditionalFormatting sqref="L48">
    <cfRule type="expression" dxfId="1397" priority="507">
      <formula>J48=""</formula>
    </cfRule>
    <cfRule type="expression" dxfId="1396" priority="508">
      <formula>J48="いいえ"</formula>
    </cfRule>
    <cfRule type="expression" dxfId="1395" priority="509">
      <formula>L48=""</formula>
    </cfRule>
  </conditionalFormatting>
  <conditionalFormatting sqref="M48:N48">
    <cfRule type="expression" dxfId="1394" priority="504">
      <formula>$J48="はい"</formula>
    </cfRule>
    <cfRule type="expression" dxfId="1393" priority="505">
      <formula>$N48&lt;&gt;""</formula>
    </cfRule>
    <cfRule type="expression" dxfId="1392" priority="506">
      <formula>$G48=$J48</formula>
    </cfRule>
  </conditionalFormatting>
  <conditionalFormatting sqref="I46">
    <cfRule type="expression" dxfId="1391" priority="529">
      <formula>G46=""</formula>
    </cfRule>
    <cfRule type="expression" dxfId="1390" priority="530">
      <formula>G46="いいえ"</formula>
    </cfRule>
    <cfRule type="expression" dxfId="1389" priority="539">
      <formula>I46=""</formula>
    </cfRule>
  </conditionalFormatting>
  <conditionalFormatting sqref="L46">
    <cfRule type="expression" dxfId="1388" priority="525">
      <formula>J46=""</formula>
    </cfRule>
    <cfRule type="expression" dxfId="1387" priority="526">
      <formula>J46="いいえ"</formula>
    </cfRule>
    <cfRule type="expression" dxfId="1386" priority="528">
      <formula>L46=""</formula>
    </cfRule>
  </conditionalFormatting>
  <conditionalFormatting sqref="I49 L49">
    <cfRule type="expression" dxfId="1385" priority="502" stopIfTrue="1">
      <formula>G48=""</formula>
    </cfRule>
    <cfRule type="expression" dxfId="1384" priority="503" stopIfTrue="1">
      <formula>G48="いいえ"</formula>
    </cfRule>
    <cfRule type="expression" dxfId="1383" priority="527" stopIfTrue="1">
      <formula>I49=""</formula>
    </cfRule>
  </conditionalFormatting>
  <conditionalFormatting sqref="G51:M51">
    <cfRule type="expression" dxfId="1382" priority="499">
      <formula>G51=""</formula>
    </cfRule>
  </conditionalFormatting>
  <conditionalFormatting sqref="G56:G65 J56:J65 G67 G69 J67 J69">
    <cfRule type="expression" dxfId="1381" priority="498">
      <formula>G56=""</formula>
    </cfRule>
  </conditionalFormatting>
  <conditionalFormatting sqref="I56 L56">
    <cfRule type="expression" dxfId="1380" priority="495">
      <formula>G56=""</formula>
    </cfRule>
    <cfRule type="expression" dxfId="1379" priority="496">
      <formula>G56="いいえ"</formula>
    </cfRule>
    <cfRule type="expression" dxfId="1378" priority="497">
      <formula>I56=""</formula>
    </cfRule>
  </conditionalFormatting>
  <conditionalFormatting sqref="I57 L57">
    <cfRule type="expression" dxfId="1377" priority="492">
      <formula>G57="いいえ"</formula>
    </cfRule>
    <cfRule type="expression" dxfId="1376" priority="493">
      <formula>G57=""</formula>
    </cfRule>
    <cfRule type="expression" dxfId="1375" priority="494">
      <formula>I57=""</formula>
    </cfRule>
  </conditionalFormatting>
  <conditionalFormatting sqref="I58 L58">
    <cfRule type="expression" dxfId="1374" priority="489">
      <formula>G57=""</formula>
    </cfRule>
    <cfRule type="expression" dxfId="1373" priority="490">
      <formula>G57="いいえ"</formula>
    </cfRule>
    <cfRule type="expression" dxfId="1372" priority="491">
      <formula>I58=""</formula>
    </cfRule>
  </conditionalFormatting>
  <conditionalFormatting sqref="M56:N56">
    <cfRule type="expression" dxfId="1371" priority="486">
      <formula>$N56&lt;&gt;""</formula>
    </cfRule>
    <cfRule type="expression" dxfId="1370" priority="487">
      <formula>$J56="はい"</formula>
    </cfRule>
    <cfRule type="expression" dxfId="1369" priority="488">
      <formula>$G56=$J56</formula>
    </cfRule>
  </conditionalFormatting>
  <conditionalFormatting sqref="I59 L59 I61 L61">
    <cfRule type="expression" dxfId="1368" priority="483">
      <formula>G59=""</formula>
    </cfRule>
    <cfRule type="expression" dxfId="1367" priority="484">
      <formula>G59="いいえ"</formula>
    </cfRule>
    <cfRule type="expression" dxfId="1366" priority="485">
      <formula>I59=""</formula>
    </cfRule>
  </conditionalFormatting>
  <conditionalFormatting sqref="I60 L60 I62 L62">
    <cfRule type="expression" dxfId="1365" priority="480">
      <formula>G59=""</formula>
    </cfRule>
    <cfRule type="expression" dxfId="1364" priority="481">
      <formula>G59="いいえ"</formula>
    </cfRule>
    <cfRule type="expression" dxfId="1363" priority="482">
      <formula>I60=""</formula>
    </cfRule>
  </conditionalFormatting>
  <conditionalFormatting sqref="M57:N57">
    <cfRule type="expression" dxfId="1362" priority="477">
      <formula>$N57&lt;&gt;""</formula>
    </cfRule>
    <cfRule type="expression" dxfId="1361" priority="478">
      <formula>J57="はい"</formula>
    </cfRule>
    <cfRule type="expression" dxfId="1360" priority="479">
      <formula>G57=J57</formula>
    </cfRule>
  </conditionalFormatting>
  <conditionalFormatting sqref="M59:N59">
    <cfRule type="expression" dxfId="1359" priority="472">
      <formula>$G$28=""</formula>
    </cfRule>
  </conditionalFormatting>
  <conditionalFormatting sqref="M59:N59">
    <cfRule type="expression" dxfId="1358" priority="473">
      <formula>$N59&lt;&gt;""</formula>
    </cfRule>
    <cfRule type="expression" dxfId="1357" priority="474">
      <formula>J59="はい"</formula>
    </cfRule>
    <cfRule type="expression" dxfId="1356" priority="475">
      <formula>G59=J59</formula>
    </cfRule>
  </conditionalFormatting>
  <conditionalFormatting sqref="M61:N61">
    <cfRule type="expression" dxfId="1355" priority="468">
      <formula>$G$28=""</formula>
    </cfRule>
  </conditionalFormatting>
  <conditionalFormatting sqref="M61:N61">
    <cfRule type="expression" dxfId="1354" priority="469">
      <formula>$N61&lt;&gt;""</formula>
    </cfRule>
    <cfRule type="expression" dxfId="1353" priority="470">
      <formula>J61="はい"</formula>
    </cfRule>
    <cfRule type="expression" dxfId="1352" priority="471">
      <formula>G61=J61</formula>
    </cfRule>
  </conditionalFormatting>
  <conditionalFormatting sqref="I63:I64 L63:L64">
    <cfRule type="expression" dxfId="1351" priority="463">
      <formula>G63=""</formula>
    </cfRule>
    <cfRule type="expression" dxfId="1350" priority="464">
      <formula>G63="いいえ"</formula>
    </cfRule>
    <cfRule type="expression" dxfId="1349" priority="465">
      <formula>I63=""</formula>
    </cfRule>
  </conditionalFormatting>
  <conditionalFormatting sqref="M63:N64">
    <cfRule type="expression" dxfId="1348" priority="466">
      <formula>$J63="はい"</formula>
    </cfRule>
    <cfRule type="expression" dxfId="1347" priority="467">
      <formula>$N63&lt;&gt;""</formula>
    </cfRule>
    <cfRule type="expression" dxfId="1346" priority="476">
      <formula>$G63=$J63</formula>
    </cfRule>
  </conditionalFormatting>
  <conditionalFormatting sqref="I65 L65 I67 L67">
    <cfRule type="expression" dxfId="1345" priority="460">
      <formula>G65=""</formula>
    </cfRule>
    <cfRule type="expression" dxfId="1344" priority="461">
      <formula>G65="いいえ"</formula>
    </cfRule>
    <cfRule type="expression" dxfId="1343" priority="462">
      <formula>I65=""</formula>
    </cfRule>
  </conditionalFormatting>
  <conditionalFormatting sqref="I66 L66 I68 L68">
    <cfRule type="expression" dxfId="1342" priority="457">
      <formula>G65=""</formula>
    </cfRule>
    <cfRule type="expression" dxfId="1341" priority="458">
      <formula>G65="いいえ"</formula>
    </cfRule>
    <cfRule type="expression" dxfId="1340" priority="459">
      <formula>I66=""</formula>
    </cfRule>
  </conditionalFormatting>
  <conditionalFormatting sqref="M65:N65">
    <cfRule type="expression" dxfId="1339" priority="452">
      <formula>$G$28=""</formula>
    </cfRule>
  </conditionalFormatting>
  <conditionalFormatting sqref="M65:N65">
    <cfRule type="expression" dxfId="1338" priority="453">
      <formula>$N65&lt;&gt;""</formula>
    </cfRule>
    <cfRule type="expression" dxfId="1337" priority="454">
      <formula>J65="はい"</formula>
    </cfRule>
    <cfRule type="expression" dxfId="1336" priority="455">
      <formula>G65=J65</formula>
    </cfRule>
  </conditionalFormatting>
  <conditionalFormatting sqref="M67:N67">
    <cfRule type="expression" dxfId="1335" priority="448">
      <formula>$G$28=""</formula>
    </cfRule>
  </conditionalFormatting>
  <conditionalFormatting sqref="M67:N67">
    <cfRule type="expression" dxfId="1334" priority="449">
      <formula>$N67&lt;&gt;""</formula>
    </cfRule>
    <cfRule type="expression" dxfId="1333" priority="450">
      <formula>J67="はい"</formula>
    </cfRule>
    <cfRule type="expression" dxfId="1332" priority="451">
      <formula>G67=J67</formula>
    </cfRule>
  </conditionalFormatting>
  <conditionalFormatting sqref="M69:N69">
    <cfRule type="expression" dxfId="1331" priority="439">
      <formula>$J69="はい"</formula>
    </cfRule>
    <cfRule type="expression" dxfId="1330" priority="440">
      <formula>$N69&lt;&gt;""</formula>
    </cfRule>
    <cfRule type="expression" dxfId="1329" priority="441">
      <formula>$G69=$J69</formula>
    </cfRule>
  </conditionalFormatting>
  <conditionalFormatting sqref="I70">
    <cfRule type="expression" dxfId="1328" priority="436">
      <formula>G69=""</formula>
    </cfRule>
    <cfRule type="expression" dxfId="1327" priority="437">
      <formula>G69="いいえ"</formula>
    </cfRule>
    <cfRule type="expression" dxfId="1326" priority="438">
      <formula>I70=""</formula>
    </cfRule>
  </conditionalFormatting>
  <conditionalFormatting sqref="L70">
    <cfRule type="expression" dxfId="1325" priority="433">
      <formula>J69=""</formula>
    </cfRule>
    <cfRule type="expression" dxfId="1324" priority="434">
      <formula>J69="いいえ"</formula>
    </cfRule>
    <cfRule type="expression" dxfId="1323" priority="435">
      <formula>L70=""</formula>
    </cfRule>
  </conditionalFormatting>
  <conditionalFormatting sqref="J71 G71">
    <cfRule type="expression" dxfId="1322" priority="431">
      <formula>G71=""</formula>
    </cfRule>
  </conditionalFormatting>
  <conditionalFormatting sqref="I71">
    <cfRule type="expression" dxfId="1321" priority="427">
      <formula>G71=""</formula>
    </cfRule>
    <cfRule type="expression" dxfId="1320" priority="428">
      <formula>G71="いいえ"</formula>
    </cfRule>
    <cfRule type="expression" dxfId="1319" priority="429">
      <formula>I71=""</formula>
    </cfRule>
  </conditionalFormatting>
  <conditionalFormatting sqref="L71">
    <cfRule type="expression" dxfId="1318" priority="424">
      <formula>J71=""</formula>
    </cfRule>
    <cfRule type="expression" dxfId="1317" priority="425">
      <formula>J71="いいえ"</formula>
    </cfRule>
    <cfRule type="expression" dxfId="1316" priority="426">
      <formula>L71=""</formula>
    </cfRule>
  </conditionalFormatting>
  <conditionalFormatting sqref="M71:N71">
    <cfRule type="expression" dxfId="1315" priority="421">
      <formula>$J71="はい"</formula>
    </cfRule>
    <cfRule type="expression" dxfId="1314" priority="422">
      <formula>$N71&lt;&gt;""</formula>
    </cfRule>
    <cfRule type="expression" dxfId="1313" priority="423">
      <formula>$G71=$J71</formula>
    </cfRule>
  </conditionalFormatting>
  <conditionalFormatting sqref="I69">
    <cfRule type="expression" dxfId="1312" priority="446">
      <formula>G69=""</formula>
    </cfRule>
    <cfRule type="expression" dxfId="1311" priority="447">
      <formula>G69="いいえ"</formula>
    </cfRule>
    <cfRule type="expression" dxfId="1310" priority="456">
      <formula>I69=""</formula>
    </cfRule>
  </conditionalFormatting>
  <conditionalFormatting sqref="L69">
    <cfRule type="expression" dxfId="1309" priority="442">
      <formula>J69=""</formula>
    </cfRule>
    <cfRule type="expression" dxfId="1308" priority="443">
      <formula>J69="いいえ"</formula>
    </cfRule>
    <cfRule type="expression" dxfId="1307" priority="445">
      <formula>L69=""</formula>
    </cfRule>
  </conditionalFormatting>
  <conditionalFormatting sqref="I72 L72">
    <cfRule type="expression" dxfId="1306" priority="419" stopIfTrue="1">
      <formula>G71=""</formula>
    </cfRule>
    <cfRule type="expression" dxfId="1305" priority="420" stopIfTrue="1">
      <formula>G71="いいえ"</formula>
    </cfRule>
    <cfRule type="expression" dxfId="1304" priority="444" stopIfTrue="1">
      <formula>I72=""</formula>
    </cfRule>
  </conditionalFormatting>
  <conditionalFormatting sqref="G33:N49">
    <cfRule type="expression" dxfId="1303" priority="418" stopIfTrue="1">
      <formula>$G$28=""</formula>
    </cfRule>
  </conditionalFormatting>
  <conditionalFormatting sqref="G74:M74">
    <cfRule type="expression" dxfId="1302" priority="417">
      <formula>G74=""</formula>
    </cfRule>
  </conditionalFormatting>
  <conditionalFormatting sqref="G79:G88 J79:J88 G90 G92 J90 J92">
    <cfRule type="expression" dxfId="1301" priority="416">
      <formula>G79=""</formula>
    </cfRule>
  </conditionalFormatting>
  <conditionalFormatting sqref="I79 L79">
    <cfRule type="expression" dxfId="1300" priority="413">
      <formula>G79=""</formula>
    </cfRule>
    <cfRule type="expression" dxfId="1299" priority="414">
      <formula>G79="いいえ"</formula>
    </cfRule>
    <cfRule type="expression" dxfId="1298" priority="415">
      <formula>I79=""</formula>
    </cfRule>
  </conditionalFormatting>
  <conditionalFormatting sqref="I80 L80">
    <cfRule type="expression" dxfId="1297" priority="410">
      <formula>G80="いいえ"</formula>
    </cfRule>
    <cfRule type="expression" dxfId="1296" priority="411">
      <formula>G80=""</formula>
    </cfRule>
    <cfRule type="expression" dxfId="1295" priority="412">
      <formula>I80=""</formula>
    </cfRule>
  </conditionalFormatting>
  <conditionalFormatting sqref="I81 L81">
    <cfRule type="expression" dxfId="1294" priority="407">
      <formula>G80=""</formula>
    </cfRule>
    <cfRule type="expression" dxfId="1293" priority="408">
      <formula>G80="いいえ"</formula>
    </cfRule>
    <cfRule type="expression" dxfId="1292" priority="409">
      <formula>I81=""</formula>
    </cfRule>
  </conditionalFormatting>
  <conditionalFormatting sqref="M79:N79">
    <cfRule type="expression" dxfId="1291" priority="404">
      <formula>$N79&lt;&gt;""</formula>
    </cfRule>
    <cfRule type="expression" dxfId="1290" priority="405">
      <formula>$J79="はい"</formula>
    </cfRule>
    <cfRule type="expression" dxfId="1289" priority="406">
      <formula>$G79=$J79</formula>
    </cfRule>
  </conditionalFormatting>
  <conditionalFormatting sqref="I82 L82 I84 L84">
    <cfRule type="expression" dxfId="1288" priority="401">
      <formula>G82=""</formula>
    </cfRule>
    <cfRule type="expression" dxfId="1287" priority="402">
      <formula>G82="いいえ"</formula>
    </cfRule>
    <cfRule type="expression" dxfId="1286" priority="403">
      <formula>I82=""</formula>
    </cfRule>
  </conditionalFormatting>
  <conditionalFormatting sqref="I83 L83 I85 L85">
    <cfRule type="expression" dxfId="1285" priority="398">
      <formula>G82=""</formula>
    </cfRule>
    <cfRule type="expression" dxfId="1284" priority="399">
      <formula>G82="いいえ"</formula>
    </cfRule>
    <cfRule type="expression" dxfId="1283" priority="400">
      <formula>I83=""</formula>
    </cfRule>
  </conditionalFormatting>
  <conditionalFormatting sqref="M80:N80">
    <cfRule type="expression" dxfId="1282" priority="395">
      <formula>$N80&lt;&gt;""</formula>
    </cfRule>
    <cfRule type="expression" dxfId="1281" priority="396">
      <formula>J80="はい"</formula>
    </cfRule>
    <cfRule type="expression" dxfId="1280" priority="397">
      <formula>G80=J80</formula>
    </cfRule>
  </conditionalFormatting>
  <conditionalFormatting sqref="M82:N82">
    <cfRule type="expression" dxfId="1279" priority="390">
      <formula>$G$28=""</formula>
    </cfRule>
  </conditionalFormatting>
  <conditionalFormatting sqref="M82:N82">
    <cfRule type="expression" dxfId="1278" priority="391">
      <formula>$N82&lt;&gt;""</formula>
    </cfRule>
    <cfRule type="expression" dxfId="1277" priority="392">
      <formula>J82="はい"</formula>
    </cfRule>
    <cfRule type="expression" dxfId="1276" priority="393">
      <formula>G82=J82</formula>
    </cfRule>
  </conditionalFormatting>
  <conditionalFormatting sqref="M84:N84">
    <cfRule type="expression" dxfId="1275" priority="386">
      <formula>$G$28=""</formula>
    </cfRule>
  </conditionalFormatting>
  <conditionalFormatting sqref="M84:N84">
    <cfRule type="expression" dxfId="1274" priority="387">
      <formula>$N84&lt;&gt;""</formula>
    </cfRule>
    <cfRule type="expression" dxfId="1273" priority="388">
      <formula>J84="はい"</formula>
    </cfRule>
    <cfRule type="expression" dxfId="1272" priority="389">
      <formula>G84=J84</formula>
    </cfRule>
  </conditionalFormatting>
  <conditionalFormatting sqref="I86:I87 L86:L87">
    <cfRule type="expression" dxfId="1271" priority="381">
      <formula>G86=""</formula>
    </cfRule>
    <cfRule type="expression" dxfId="1270" priority="382">
      <formula>G86="いいえ"</formula>
    </cfRule>
    <cfRule type="expression" dxfId="1269" priority="383">
      <formula>I86=""</formula>
    </cfRule>
  </conditionalFormatting>
  <conditionalFormatting sqref="M86:N87">
    <cfRule type="expression" dxfId="1268" priority="384">
      <formula>$J86="はい"</formula>
    </cfRule>
    <cfRule type="expression" dxfId="1267" priority="385">
      <formula>$N86&lt;&gt;""</formula>
    </cfRule>
    <cfRule type="expression" dxfId="1266" priority="394">
      <formula>$G86=$J86</formula>
    </cfRule>
  </conditionalFormatting>
  <conditionalFormatting sqref="I88 L88 I90 L90">
    <cfRule type="expression" dxfId="1265" priority="378">
      <formula>G88=""</formula>
    </cfRule>
    <cfRule type="expression" dxfId="1264" priority="379">
      <formula>G88="いいえ"</formula>
    </cfRule>
    <cfRule type="expression" dxfId="1263" priority="380">
      <formula>I88=""</formula>
    </cfRule>
  </conditionalFormatting>
  <conditionalFormatting sqref="I89 L89 I91 L91">
    <cfRule type="expression" dxfId="1262" priority="375">
      <formula>G88=""</formula>
    </cfRule>
    <cfRule type="expression" dxfId="1261" priority="376">
      <formula>G88="いいえ"</formula>
    </cfRule>
    <cfRule type="expression" dxfId="1260" priority="377">
      <formula>I89=""</formula>
    </cfRule>
  </conditionalFormatting>
  <conditionalFormatting sqref="M88:N88">
    <cfRule type="expression" dxfId="1259" priority="370">
      <formula>$G$28=""</formula>
    </cfRule>
  </conditionalFormatting>
  <conditionalFormatting sqref="M88:N88">
    <cfRule type="expression" dxfId="1258" priority="371">
      <formula>$N88&lt;&gt;""</formula>
    </cfRule>
    <cfRule type="expression" dxfId="1257" priority="372">
      <formula>J88="はい"</formula>
    </cfRule>
    <cfRule type="expression" dxfId="1256" priority="373">
      <formula>G88=J88</formula>
    </cfRule>
  </conditionalFormatting>
  <conditionalFormatting sqref="M90:N90">
    <cfRule type="expression" dxfId="1255" priority="366">
      <formula>$G$28=""</formula>
    </cfRule>
  </conditionalFormatting>
  <conditionalFormatting sqref="M90:N90">
    <cfRule type="expression" dxfId="1254" priority="367">
      <formula>$N90&lt;&gt;""</formula>
    </cfRule>
    <cfRule type="expression" dxfId="1253" priority="368">
      <formula>J90="はい"</formula>
    </cfRule>
    <cfRule type="expression" dxfId="1252" priority="369">
      <formula>G90=J90</formula>
    </cfRule>
  </conditionalFormatting>
  <conditionalFormatting sqref="M92:N92">
    <cfRule type="expression" dxfId="1251" priority="357">
      <formula>$J92="はい"</formula>
    </cfRule>
    <cfRule type="expression" dxfId="1250" priority="358">
      <formula>$N92&lt;&gt;""</formula>
    </cfRule>
    <cfRule type="expression" dxfId="1249" priority="359">
      <formula>$G92=$J92</formula>
    </cfRule>
  </conditionalFormatting>
  <conditionalFormatting sqref="I93">
    <cfRule type="expression" dxfId="1248" priority="354">
      <formula>G92=""</formula>
    </cfRule>
    <cfRule type="expression" dxfId="1247" priority="355">
      <formula>G92="いいえ"</formula>
    </cfRule>
    <cfRule type="expression" dxfId="1246" priority="356">
      <formula>I93=""</formula>
    </cfRule>
  </conditionalFormatting>
  <conditionalFormatting sqref="L93">
    <cfRule type="expression" dxfId="1245" priority="351">
      <formula>J92=""</formula>
    </cfRule>
    <cfRule type="expression" dxfId="1244" priority="352">
      <formula>J92="いいえ"</formula>
    </cfRule>
    <cfRule type="expression" dxfId="1243" priority="353">
      <formula>L93=""</formula>
    </cfRule>
  </conditionalFormatting>
  <conditionalFormatting sqref="J94 G94">
    <cfRule type="expression" dxfId="1242" priority="349">
      <formula>G94=""</formula>
    </cfRule>
  </conditionalFormatting>
  <conditionalFormatting sqref="I94">
    <cfRule type="expression" dxfId="1241" priority="345">
      <formula>G94=""</formula>
    </cfRule>
    <cfRule type="expression" dxfId="1240" priority="346">
      <formula>G94="いいえ"</formula>
    </cfRule>
    <cfRule type="expression" dxfId="1239" priority="347">
      <formula>I94=""</formula>
    </cfRule>
  </conditionalFormatting>
  <conditionalFormatting sqref="L94">
    <cfRule type="expression" dxfId="1238" priority="342">
      <formula>J94=""</formula>
    </cfRule>
    <cfRule type="expression" dxfId="1237" priority="343">
      <formula>J94="いいえ"</formula>
    </cfRule>
    <cfRule type="expression" dxfId="1236" priority="344">
      <formula>L94=""</formula>
    </cfRule>
  </conditionalFormatting>
  <conditionalFormatting sqref="M94:N94">
    <cfRule type="expression" dxfId="1235" priority="339">
      <formula>$J94="はい"</formula>
    </cfRule>
    <cfRule type="expression" dxfId="1234" priority="340">
      <formula>$N94&lt;&gt;""</formula>
    </cfRule>
    <cfRule type="expression" dxfId="1233" priority="341">
      <formula>$G94=$J94</formula>
    </cfRule>
  </conditionalFormatting>
  <conditionalFormatting sqref="I92">
    <cfRule type="expression" dxfId="1232" priority="364">
      <formula>G92=""</formula>
    </cfRule>
    <cfRule type="expression" dxfId="1231" priority="365">
      <formula>G92="いいえ"</formula>
    </cfRule>
    <cfRule type="expression" dxfId="1230" priority="374">
      <formula>I92=""</formula>
    </cfRule>
  </conditionalFormatting>
  <conditionalFormatting sqref="L92">
    <cfRule type="expression" dxfId="1229" priority="360">
      <formula>J92=""</formula>
    </cfRule>
    <cfRule type="expression" dxfId="1228" priority="361">
      <formula>J92="いいえ"</formula>
    </cfRule>
    <cfRule type="expression" dxfId="1227" priority="363">
      <formula>L92=""</formula>
    </cfRule>
  </conditionalFormatting>
  <conditionalFormatting sqref="I95 L95">
    <cfRule type="expression" dxfId="1226" priority="337" stopIfTrue="1">
      <formula>G94=""</formula>
    </cfRule>
    <cfRule type="expression" dxfId="1225" priority="338" stopIfTrue="1">
      <formula>G94="いいえ"</formula>
    </cfRule>
    <cfRule type="expression" dxfId="1224" priority="362" stopIfTrue="1">
      <formula>I95=""</formula>
    </cfRule>
  </conditionalFormatting>
  <conditionalFormatting sqref="G97:M97">
    <cfRule type="expression" dxfId="1223" priority="336">
      <formula>G97=""</formula>
    </cfRule>
  </conditionalFormatting>
  <conditionalFormatting sqref="G102:G111 J102:J111 G113 G115 J113 J115">
    <cfRule type="expression" dxfId="1222" priority="335">
      <formula>G102=""</formula>
    </cfRule>
  </conditionalFormatting>
  <conditionalFormatting sqref="I102 L102">
    <cfRule type="expression" dxfId="1221" priority="332">
      <formula>G102=""</formula>
    </cfRule>
    <cfRule type="expression" dxfId="1220" priority="333">
      <formula>G102="いいえ"</formula>
    </cfRule>
    <cfRule type="expression" dxfId="1219" priority="334">
      <formula>I102=""</formula>
    </cfRule>
  </conditionalFormatting>
  <conditionalFormatting sqref="I103 L103">
    <cfRule type="expression" dxfId="1218" priority="329">
      <formula>G103="いいえ"</formula>
    </cfRule>
    <cfRule type="expression" dxfId="1217" priority="330">
      <formula>G103=""</formula>
    </cfRule>
    <cfRule type="expression" dxfId="1216" priority="331">
      <formula>I103=""</formula>
    </cfRule>
  </conditionalFormatting>
  <conditionalFormatting sqref="I104 L104">
    <cfRule type="expression" dxfId="1215" priority="326">
      <formula>G103=""</formula>
    </cfRule>
    <cfRule type="expression" dxfId="1214" priority="327">
      <formula>G103="いいえ"</formula>
    </cfRule>
    <cfRule type="expression" dxfId="1213" priority="328">
      <formula>I104=""</formula>
    </cfRule>
  </conditionalFormatting>
  <conditionalFormatting sqref="M102:N102">
    <cfRule type="expression" dxfId="1212" priority="323">
      <formula>$N102&lt;&gt;""</formula>
    </cfRule>
    <cfRule type="expression" dxfId="1211" priority="324">
      <formula>$J102="はい"</formula>
    </cfRule>
    <cfRule type="expression" dxfId="1210" priority="325">
      <formula>$G102=$J102</formula>
    </cfRule>
  </conditionalFormatting>
  <conditionalFormatting sqref="I105 L105 I107 L107">
    <cfRule type="expression" dxfId="1209" priority="320">
      <formula>G105=""</formula>
    </cfRule>
    <cfRule type="expression" dxfId="1208" priority="321">
      <formula>G105="いいえ"</formula>
    </cfRule>
    <cfRule type="expression" dxfId="1207" priority="322">
      <formula>I105=""</formula>
    </cfRule>
  </conditionalFormatting>
  <conditionalFormatting sqref="I106 L106 I108 L108">
    <cfRule type="expression" dxfId="1206" priority="317">
      <formula>G105=""</formula>
    </cfRule>
    <cfRule type="expression" dxfId="1205" priority="318">
      <formula>G105="いいえ"</formula>
    </cfRule>
    <cfRule type="expression" dxfId="1204" priority="319">
      <formula>I106=""</formula>
    </cfRule>
  </conditionalFormatting>
  <conditionalFormatting sqref="M103:N103">
    <cfRule type="expression" dxfId="1203" priority="314">
      <formula>$N103&lt;&gt;""</formula>
    </cfRule>
    <cfRule type="expression" dxfId="1202" priority="315">
      <formula>J103="はい"</formula>
    </cfRule>
    <cfRule type="expression" dxfId="1201" priority="316">
      <formula>G103=J103</formula>
    </cfRule>
  </conditionalFormatting>
  <conditionalFormatting sqref="M105:N105">
    <cfRule type="expression" dxfId="1200" priority="309">
      <formula>$G$28=""</formula>
    </cfRule>
  </conditionalFormatting>
  <conditionalFormatting sqref="M105:N105">
    <cfRule type="expression" dxfId="1199" priority="310">
      <formula>$N105&lt;&gt;""</formula>
    </cfRule>
    <cfRule type="expression" dxfId="1198" priority="311">
      <formula>J105="はい"</formula>
    </cfRule>
    <cfRule type="expression" dxfId="1197" priority="312">
      <formula>G105=J105</formula>
    </cfRule>
  </conditionalFormatting>
  <conditionalFormatting sqref="M107:N107">
    <cfRule type="expression" dxfId="1196" priority="305">
      <formula>$G$28=""</formula>
    </cfRule>
  </conditionalFormatting>
  <conditionalFormatting sqref="M107:N107">
    <cfRule type="expression" dxfId="1195" priority="306">
      <formula>$N107&lt;&gt;""</formula>
    </cfRule>
    <cfRule type="expression" dxfId="1194" priority="307">
      <formula>J107="はい"</formula>
    </cfRule>
    <cfRule type="expression" dxfId="1193" priority="308">
      <formula>G107=J107</formula>
    </cfRule>
  </conditionalFormatting>
  <conditionalFormatting sqref="I109:I110 L109:L110">
    <cfRule type="expression" dxfId="1192" priority="300">
      <formula>G109=""</formula>
    </cfRule>
    <cfRule type="expression" dxfId="1191" priority="301">
      <formula>G109="いいえ"</formula>
    </cfRule>
    <cfRule type="expression" dxfId="1190" priority="302">
      <formula>I109=""</formula>
    </cfRule>
  </conditionalFormatting>
  <conditionalFormatting sqref="M109:N110">
    <cfRule type="expression" dxfId="1189" priority="303">
      <formula>$J109="はい"</formula>
    </cfRule>
    <cfRule type="expression" dxfId="1188" priority="304">
      <formula>$N109&lt;&gt;""</formula>
    </cfRule>
    <cfRule type="expression" dxfId="1187" priority="313">
      <formula>$G109=$J109</formula>
    </cfRule>
  </conditionalFormatting>
  <conditionalFormatting sqref="I111 L111 I113 L113">
    <cfRule type="expression" dxfId="1186" priority="297">
      <formula>G111=""</formula>
    </cfRule>
    <cfRule type="expression" dxfId="1185" priority="298">
      <formula>G111="いいえ"</formula>
    </cfRule>
    <cfRule type="expression" dxfId="1184" priority="299">
      <formula>I111=""</formula>
    </cfRule>
  </conditionalFormatting>
  <conditionalFormatting sqref="I112 L112 I114 L114">
    <cfRule type="expression" dxfId="1183" priority="294">
      <formula>G111=""</formula>
    </cfRule>
    <cfRule type="expression" dxfId="1182" priority="295">
      <formula>G111="いいえ"</formula>
    </cfRule>
    <cfRule type="expression" dxfId="1181" priority="296">
      <formula>I112=""</formula>
    </cfRule>
  </conditionalFormatting>
  <conditionalFormatting sqref="M111:N111">
    <cfRule type="expression" dxfId="1180" priority="289">
      <formula>$G$28=""</formula>
    </cfRule>
  </conditionalFormatting>
  <conditionalFormatting sqref="M111:N111">
    <cfRule type="expression" dxfId="1179" priority="290">
      <formula>$N111&lt;&gt;""</formula>
    </cfRule>
    <cfRule type="expression" dxfId="1178" priority="291">
      <formula>J111="はい"</formula>
    </cfRule>
    <cfRule type="expression" dxfId="1177" priority="292">
      <formula>G111=J111</formula>
    </cfRule>
  </conditionalFormatting>
  <conditionalFormatting sqref="M113:N113">
    <cfRule type="expression" dxfId="1176" priority="285">
      <formula>$G$28=""</formula>
    </cfRule>
  </conditionalFormatting>
  <conditionalFormatting sqref="M113:N113">
    <cfRule type="expression" dxfId="1175" priority="286">
      <formula>$N113&lt;&gt;""</formula>
    </cfRule>
    <cfRule type="expression" dxfId="1174" priority="287">
      <formula>J113="はい"</formula>
    </cfRule>
    <cfRule type="expression" dxfId="1173" priority="288">
      <formula>G113=J113</formula>
    </cfRule>
  </conditionalFormatting>
  <conditionalFormatting sqref="M115:N115">
    <cfRule type="expression" dxfId="1172" priority="276">
      <formula>$J115="はい"</formula>
    </cfRule>
    <cfRule type="expression" dxfId="1171" priority="277">
      <formula>$N115&lt;&gt;""</formula>
    </cfRule>
    <cfRule type="expression" dxfId="1170" priority="278">
      <formula>$G115=$J115</formula>
    </cfRule>
  </conditionalFormatting>
  <conditionalFormatting sqref="I116">
    <cfRule type="expression" dxfId="1169" priority="273">
      <formula>G115=""</formula>
    </cfRule>
    <cfRule type="expression" dxfId="1168" priority="274">
      <formula>G115="いいえ"</formula>
    </cfRule>
    <cfRule type="expression" dxfId="1167" priority="275">
      <formula>I116=""</formula>
    </cfRule>
  </conditionalFormatting>
  <conditionalFormatting sqref="L116">
    <cfRule type="expression" dxfId="1166" priority="270">
      <formula>J115=""</formula>
    </cfRule>
    <cfRule type="expression" dxfId="1165" priority="271">
      <formula>J115="いいえ"</formula>
    </cfRule>
    <cfRule type="expression" dxfId="1164" priority="272">
      <formula>L116=""</formula>
    </cfRule>
  </conditionalFormatting>
  <conditionalFormatting sqref="J117 G117">
    <cfRule type="expression" dxfId="1163" priority="268">
      <formula>G117=""</formula>
    </cfRule>
  </conditionalFormatting>
  <conditionalFormatting sqref="I117">
    <cfRule type="expression" dxfId="1162" priority="264">
      <formula>G117=""</formula>
    </cfRule>
    <cfRule type="expression" dxfId="1161" priority="265">
      <formula>G117="いいえ"</formula>
    </cfRule>
    <cfRule type="expression" dxfId="1160" priority="266">
      <formula>I117=""</formula>
    </cfRule>
  </conditionalFormatting>
  <conditionalFormatting sqref="L117">
    <cfRule type="expression" dxfId="1159" priority="261">
      <formula>J117=""</formula>
    </cfRule>
    <cfRule type="expression" dxfId="1158" priority="262">
      <formula>J117="いいえ"</formula>
    </cfRule>
    <cfRule type="expression" dxfId="1157" priority="263">
      <formula>L117=""</formula>
    </cfRule>
  </conditionalFormatting>
  <conditionalFormatting sqref="M117:N117">
    <cfRule type="expression" dxfId="1156" priority="258">
      <formula>$J117="はい"</formula>
    </cfRule>
    <cfRule type="expression" dxfId="1155" priority="259">
      <formula>$N117&lt;&gt;""</formula>
    </cfRule>
    <cfRule type="expression" dxfId="1154" priority="260">
      <formula>$G117=$J117</formula>
    </cfRule>
  </conditionalFormatting>
  <conditionalFormatting sqref="I115">
    <cfRule type="expression" dxfId="1153" priority="283">
      <formula>G115=""</formula>
    </cfRule>
    <cfRule type="expression" dxfId="1152" priority="284">
      <formula>G115="いいえ"</formula>
    </cfRule>
    <cfRule type="expression" dxfId="1151" priority="293">
      <formula>I115=""</formula>
    </cfRule>
  </conditionalFormatting>
  <conditionalFormatting sqref="L115">
    <cfRule type="expression" dxfId="1150" priority="279">
      <formula>J115=""</formula>
    </cfRule>
    <cfRule type="expression" dxfId="1149" priority="280">
      <formula>J115="いいえ"</formula>
    </cfRule>
    <cfRule type="expression" dxfId="1148" priority="282">
      <formula>L115=""</formula>
    </cfRule>
  </conditionalFormatting>
  <conditionalFormatting sqref="I118 L118">
    <cfRule type="expression" dxfId="1147" priority="256" stopIfTrue="1">
      <formula>G117=""</formula>
    </cfRule>
    <cfRule type="expression" dxfId="1146" priority="257" stopIfTrue="1">
      <formula>G117="いいえ"</formula>
    </cfRule>
    <cfRule type="expression" dxfId="1145" priority="281" stopIfTrue="1">
      <formula>I118=""</formula>
    </cfRule>
  </conditionalFormatting>
  <conditionalFormatting sqref="G120:M120">
    <cfRule type="expression" dxfId="1144" priority="255">
      <formula>G120=""</formula>
    </cfRule>
  </conditionalFormatting>
  <conditionalFormatting sqref="G125:G134 J125:J134 G136 G138 J136 J138">
    <cfRule type="expression" dxfId="1143" priority="254">
      <formula>G125=""</formula>
    </cfRule>
  </conditionalFormatting>
  <conditionalFormatting sqref="I125 L125">
    <cfRule type="expression" dxfId="1142" priority="251">
      <formula>G125=""</formula>
    </cfRule>
    <cfRule type="expression" dxfId="1141" priority="252">
      <formula>G125="いいえ"</formula>
    </cfRule>
    <cfRule type="expression" dxfId="1140" priority="253">
      <formula>I125=""</formula>
    </cfRule>
  </conditionalFormatting>
  <conditionalFormatting sqref="I126 L126">
    <cfRule type="expression" dxfId="1139" priority="248">
      <formula>G126="いいえ"</formula>
    </cfRule>
    <cfRule type="expression" dxfId="1138" priority="249">
      <formula>G126=""</formula>
    </cfRule>
    <cfRule type="expression" dxfId="1137" priority="250">
      <formula>I126=""</formula>
    </cfRule>
  </conditionalFormatting>
  <conditionalFormatting sqref="I127 L127">
    <cfRule type="expression" dxfId="1136" priority="245">
      <formula>G126=""</formula>
    </cfRule>
    <cfRule type="expression" dxfId="1135" priority="246">
      <formula>G126="いいえ"</formula>
    </cfRule>
    <cfRule type="expression" dxfId="1134" priority="247">
      <formula>I127=""</formula>
    </cfRule>
  </conditionalFormatting>
  <conditionalFormatting sqref="M125:N125">
    <cfRule type="expression" dxfId="1133" priority="242">
      <formula>$N125&lt;&gt;""</formula>
    </cfRule>
    <cfRule type="expression" dxfId="1132" priority="243">
      <formula>$J125="はい"</formula>
    </cfRule>
    <cfRule type="expression" dxfId="1131" priority="244">
      <formula>$G125=$J125</formula>
    </cfRule>
  </conditionalFormatting>
  <conditionalFormatting sqref="I128 L128 I130 L130">
    <cfRule type="expression" dxfId="1130" priority="239">
      <formula>G128=""</formula>
    </cfRule>
    <cfRule type="expression" dxfId="1129" priority="240">
      <formula>G128="いいえ"</formula>
    </cfRule>
    <cfRule type="expression" dxfId="1128" priority="241">
      <formula>I128=""</formula>
    </cfRule>
  </conditionalFormatting>
  <conditionalFormatting sqref="I129 L129 I131 L131">
    <cfRule type="expression" dxfId="1127" priority="236">
      <formula>G128=""</formula>
    </cfRule>
    <cfRule type="expression" dxfId="1126" priority="237">
      <formula>G128="いいえ"</formula>
    </cfRule>
    <cfRule type="expression" dxfId="1125" priority="238">
      <formula>I129=""</formula>
    </cfRule>
  </conditionalFormatting>
  <conditionalFormatting sqref="M126:N126">
    <cfRule type="expression" dxfId="1124" priority="233">
      <formula>$N126&lt;&gt;""</formula>
    </cfRule>
    <cfRule type="expression" dxfId="1123" priority="234">
      <formula>J126="はい"</formula>
    </cfRule>
    <cfRule type="expression" dxfId="1122" priority="235">
      <formula>G126=J126</formula>
    </cfRule>
  </conditionalFormatting>
  <conditionalFormatting sqref="M128:N128">
    <cfRule type="expression" dxfId="1121" priority="228">
      <formula>$G$28=""</formula>
    </cfRule>
  </conditionalFormatting>
  <conditionalFormatting sqref="M128:N128">
    <cfRule type="expression" dxfId="1120" priority="229">
      <formula>$N128&lt;&gt;""</formula>
    </cfRule>
    <cfRule type="expression" dxfId="1119" priority="230">
      <formula>J128="はい"</formula>
    </cfRule>
    <cfRule type="expression" dxfId="1118" priority="231">
      <formula>G128=J128</formula>
    </cfRule>
  </conditionalFormatting>
  <conditionalFormatting sqref="M130:N130">
    <cfRule type="expression" dxfId="1117" priority="224">
      <formula>$G$28=""</formula>
    </cfRule>
  </conditionalFormatting>
  <conditionalFormatting sqref="M130:N130">
    <cfRule type="expression" dxfId="1116" priority="225">
      <formula>$N130&lt;&gt;""</formula>
    </cfRule>
    <cfRule type="expression" dxfId="1115" priority="226">
      <formula>J130="はい"</formula>
    </cfRule>
    <cfRule type="expression" dxfId="1114" priority="227">
      <formula>G130=J130</formula>
    </cfRule>
  </conditionalFormatting>
  <conditionalFormatting sqref="I132:I133 L132:L133">
    <cfRule type="expression" dxfId="1113" priority="219">
      <formula>G132=""</formula>
    </cfRule>
    <cfRule type="expression" dxfId="1112" priority="220">
      <formula>G132="いいえ"</formula>
    </cfRule>
    <cfRule type="expression" dxfId="1111" priority="221">
      <formula>I132=""</formula>
    </cfRule>
  </conditionalFormatting>
  <conditionalFormatting sqref="M132:N133">
    <cfRule type="expression" dxfId="1110" priority="222">
      <formula>$J132="はい"</formula>
    </cfRule>
    <cfRule type="expression" dxfId="1109" priority="223">
      <formula>$N132&lt;&gt;""</formula>
    </cfRule>
    <cfRule type="expression" dxfId="1108" priority="232">
      <formula>$G132=$J132</formula>
    </cfRule>
  </conditionalFormatting>
  <conditionalFormatting sqref="I134 L134 I136 L136">
    <cfRule type="expression" dxfId="1107" priority="216">
      <formula>G134=""</formula>
    </cfRule>
    <cfRule type="expression" dxfId="1106" priority="217">
      <formula>G134="いいえ"</formula>
    </cfRule>
    <cfRule type="expression" dxfId="1105" priority="218">
      <formula>I134=""</formula>
    </cfRule>
  </conditionalFormatting>
  <conditionalFormatting sqref="I135 L135 I137 L137">
    <cfRule type="expression" dxfId="1104" priority="213">
      <formula>G134=""</formula>
    </cfRule>
    <cfRule type="expression" dxfId="1103" priority="214">
      <formula>G134="いいえ"</formula>
    </cfRule>
    <cfRule type="expression" dxfId="1102" priority="215">
      <formula>I135=""</formula>
    </cfRule>
  </conditionalFormatting>
  <conditionalFormatting sqref="M134:N134">
    <cfRule type="expression" dxfId="1101" priority="208">
      <formula>$G$28=""</formula>
    </cfRule>
  </conditionalFormatting>
  <conditionalFormatting sqref="M134:N134">
    <cfRule type="expression" dxfId="1100" priority="209">
      <formula>$N134&lt;&gt;""</formula>
    </cfRule>
    <cfRule type="expression" dxfId="1099" priority="210">
      <formula>J134="はい"</formula>
    </cfRule>
    <cfRule type="expression" dxfId="1098" priority="211">
      <formula>G134=J134</formula>
    </cfRule>
  </conditionalFormatting>
  <conditionalFormatting sqref="M136:N136">
    <cfRule type="expression" dxfId="1097" priority="204">
      <formula>$G$28=""</formula>
    </cfRule>
  </conditionalFormatting>
  <conditionalFormatting sqref="M136:N136">
    <cfRule type="expression" dxfId="1096" priority="205">
      <formula>$N136&lt;&gt;""</formula>
    </cfRule>
    <cfRule type="expression" dxfId="1095" priority="206">
      <formula>J136="はい"</formula>
    </cfRule>
    <cfRule type="expression" dxfId="1094" priority="207">
      <formula>G136=J136</formula>
    </cfRule>
  </conditionalFormatting>
  <conditionalFormatting sqref="M138:N138">
    <cfRule type="expression" dxfId="1093" priority="195">
      <formula>$J138="はい"</formula>
    </cfRule>
    <cfRule type="expression" dxfId="1092" priority="196">
      <formula>$N138&lt;&gt;""</formula>
    </cfRule>
    <cfRule type="expression" dxfId="1091" priority="197">
      <formula>$G138=$J138</formula>
    </cfRule>
  </conditionalFormatting>
  <conditionalFormatting sqref="I139">
    <cfRule type="expression" dxfId="1090" priority="192">
      <formula>G138=""</formula>
    </cfRule>
    <cfRule type="expression" dxfId="1089" priority="193">
      <formula>G138="いいえ"</formula>
    </cfRule>
    <cfRule type="expression" dxfId="1088" priority="194">
      <formula>I139=""</formula>
    </cfRule>
  </conditionalFormatting>
  <conditionalFormatting sqref="L139">
    <cfRule type="expression" dxfId="1087" priority="189">
      <formula>J138=""</formula>
    </cfRule>
    <cfRule type="expression" dxfId="1086" priority="190">
      <formula>J138="いいえ"</formula>
    </cfRule>
    <cfRule type="expression" dxfId="1085" priority="191">
      <formula>L139=""</formula>
    </cfRule>
  </conditionalFormatting>
  <conditionalFormatting sqref="J140 G140">
    <cfRule type="expression" dxfId="1084" priority="187">
      <formula>G140=""</formula>
    </cfRule>
  </conditionalFormatting>
  <conditionalFormatting sqref="I140">
    <cfRule type="expression" dxfId="1083" priority="183">
      <formula>G140=""</formula>
    </cfRule>
    <cfRule type="expression" dxfId="1082" priority="184">
      <formula>G140="いいえ"</formula>
    </cfRule>
    <cfRule type="expression" dxfId="1081" priority="185">
      <formula>I140=""</formula>
    </cfRule>
  </conditionalFormatting>
  <conditionalFormatting sqref="L140">
    <cfRule type="expression" dxfId="1080" priority="180">
      <formula>J140=""</formula>
    </cfRule>
    <cfRule type="expression" dxfId="1079" priority="181">
      <formula>J140="いいえ"</formula>
    </cfRule>
    <cfRule type="expression" dxfId="1078" priority="182">
      <formula>L140=""</formula>
    </cfRule>
  </conditionalFormatting>
  <conditionalFormatting sqref="M140:N140">
    <cfRule type="expression" dxfId="1077" priority="177">
      <formula>$J140="はい"</formula>
    </cfRule>
    <cfRule type="expression" dxfId="1076" priority="178">
      <formula>$N140&lt;&gt;""</formula>
    </cfRule>
    <cfRule type="expression" dxfId="1075" priority="179">
      <formula>$G140=$J140</formula>
    </cfRule>
  </conditionalFormatting>
  <conditionalFormatting sqref="I138">
    <cfRule type="expression" dxfId="1074" priority="202">
      <formula>G138=""</formula>
    </cfRule>
    <cfRule type="expression" dxfId="1073" priority="203">
      <formula>G138="いいえ"</formula>
    </cfRule>
    <cfRule type="expression" dxfId="1072" priority="212">
      <formula>I138=""</formula>
    </cfRule>
  </conditionalFormatting>
  <conditionalFormatting sqref="L138">
    <cfRule type="expression" dxfId="1071" priority="198">
      <formula>J138=""</formula>
    </cfRule>
    <cfRule type="expression" dxfId="1070" priority="199">
      <formula>J138="いいえ"</formula>
    </cfRule>
    <cfRule type="expression" dxfId="1069" priority="201">
      <formula>L138=""</formula>
    </cfRule>
  </conditionalFormatting>
  <conditionalFormatting sqref="I141 L141">
    <cfRule type="expression" dxfId="1068" priority="175" stopIfTrue="1">
      <formula>G140=""</formula>
    </cfRule>
    <cfRule type="expression" dxfId="1067" priority="176" stopIfTrue="1">
      <formula>G140="いいえ"</formula>
    </cfRule>
    <cfRule type="expression" dxfId="1066" priority="200" stopIfTrue="1">
      <formula>I141=""</formula>
    </cfRule>
  </conditionalFormatting>
  <conditionalFormatting sqref="G143:M143">
    <cfRule type="expression" dxfId="1065" priority="174">
      <formula>G143=""</formula>
    </cfRule>
  </conditionalFormatting>
  <conditionalFormatting sqref="G148:G157 J148:J157 G159 G161 J159 J161">
    <cfRule type="expression" dxfId="1064" priority="173">
      <formula>G148=""</formula>
    </cfRule>
  </conditionalFormatting>
  <conditionalFormatting sqref="I148 L148">
    <cfRule type="expression" dxfId="1063" priority="170">
      <formula>G148=""</formula>
    </cfRule>
    <cfRule type="expression" dxfId="1062" priority="171">
      <formula>G148="いいえ"</formula>
    </cfRule>
    <cfRule type="expression" dxfId="1061" priority="172">
      <formula>I148=""</formula>
    </cfRule>
  </conditionalFormatting>
  <conditionalFormatting sqref="I149 L149">
    <cfRule type="expression" dxfId="1060" priority="167">
      <formula>G149="いいえ"</formula>
    </cfRule>
    <cfRule type="expression" dxfId="1059" priority="168">
      <formula>G149=""</formula>
    </cfRule>
    <cfRule type="expression" dxfId="1058" priority="169">
      <formula>I149=""</formula>
    </cfRule>
  </conditionalFormatting>
  <conditionalFormatting sqref="I150 L150">
    <cfRule type="expression" dxfId="1057" priority="164">
      <formula>G149=""</formula>
    </cfRule>
    <cfRule type="expression" dxfId="1056" priority="165">
      <formula>G149="いいえ"</formula>
    </cfRule>
    <cfRule type="expression" dxfId="1055" priority="166">
      <formula>I150=""</formula>
    </cfRule>
  </conditionalFormatting>
  <conditionalFormatting sqref="M148:N148">
    <cfRule type="expression" dxfId="1054" priority="161">
      <formula>$N148&lt;&gt;""</formula>
    </cfRule>
    <cfRule type="expression" dxfId="1053" priority="162">
      <formula>$J148="はい"</formula>
    </cfRule>
    <cfRule type="expression" dxfId="1052" priority="163">
      <formula>$G148=$J148</formula>
    </cfRule>
  </conditionalFormatting>
  <conditionalFormatting sqref="I151 L151 I153 L153">
    <cfRule type="expression" dxfId="1051" priority="158">
      <formula>G151=""</formula>
    </cfRule>
    <cfRule type="expression" dxfId="1050" priority="159">
      <formula>G151="いいえ"</formula>
    </cfRule>
    <cfRule type="expression" dxfId="1049" priority="160">
      <formula>I151=""</formula>
    </cfRule>
  </conditionalFormatting>
  <conditionalFormatting sqref="I152 L152 I154 L154">
    <cfRule type="expression" dxfId="1048" priority="155">
      <formula>G151=""</formula>
    </cfRule>
    <cfRule type="expression" dxfId="1047" priority="156">
      <formula>G151="いいえ"</formula>
    </cfRule>
    <cfRule type="expression" dxfId="1046" priority="157">
      <formula>I152=""</formula>
    </cfRule>
  </conditionalFormatting>
  <conditionalFormatting sqref="M149:N149">
    <cfRule type="expression" dxfId="1045" priority="152">
      <formula>$N149&lt;&gt;""</formula>
    </cfRule>
    <cfRule type="expression" dxfId="1044" priority="153">
      <formula>J149="はい"</formula>
    </cfRule>
    <cfRule type="expression" dxfId="1043" priority="154">
      <formula>G149=J149</formula>
    </cfRule>
  </conditionalFormatting>
  <conditionalFormatting sqref="M151:N151">
    <cfRule type="expression" dxfId="1042" priority="147">
      <formula>$G$28=""</formula>
    </cfRule>
  </conditionalFormatting>
  <conditionalFormatting sqref="M151:N151">
    <cfRule type="expression" dxfId="1041" priority="148">
      <formula>$N151&lt;&gt;""</formula>
    </cfRule>
    <cfRule type="expression" dxfId="1040" priority="149">
      <formula>J151="はい"</formula>
    </cfRule>
    <cfRule type="expression" dxfId="1039" priority="150">
      <formula>G151=J151</formula>
    </cfRule>
  </conditionalFormatting>
  <conditionalFormatting sqref="M153:N153">
    <cfRule type="expression" dxfId="1038" priority="143">
      <formula>$G$28=""</formula>
    </cfRule>
  </conditionalFormatting>
  <conditionalFormatting sqref="M153:N153">
    <cfRule type="expression" dxfId="1037" priority="144">
      <formula>$N153&lt;&gt;""</formula>
    </cfRule>
    <cfRule type="expression" dxfId="1036" priority="145">
      <formula>J153="はい"</formula>
    </cfRule>
    <cfRule type="expression" dxfId="1035" priority="146">
      <formula>G153=J153</formula>
    </cfRule>
  </conditionalFormatting>
  <conditionalFormatting sqref="I155:I156 L155:L156">
    <cfRule type="expression" dxfId="1034" priority="138">
      <formula>G155=""</formula>
    </cfRule>
    <cfRule type="expression" dxfId="1033" priority="139">
      <formula>G155="いいえ"</formula>
    </cfRule>
    <cfRule type="expression" dxfId="1032" priority="140">
      <formula>I155=""</formula>
    </cfRule>
  </conditionalFormatting>
  <conditionalFormatting sqref="M155:N156">
    <cfRule type="expression" dxfId="1031" priority="141">
      <formula>$J155="はい"</formula>
    </cfRule>
    <cfRule type="expression" dxfId="1030" priority="142">
      <formula>$N155&lt;&gt;""</formula>
    </cfRule>
    <cfRule type="expression" dxfId="1029" priority="151">
      <formula>$G155=$J155</formula>
    </cfRule>
  </conditionalFormatting>
  <conditionalFormatting sqref="I157 L157 I159 L159">
    <cfRule type="expression" dxfId="1028" priority="135">
      <formula>G157=""</formula>
    </cfRule>
    <cfRule type="expression" dxfId="1027" priority="136">
      <formula>G157="いいえ"</formula>
    </cfRule>
    <cfRule type="expression" dxfId="1026" priority="137">
      <formula>I157=""</formula>
    </cfRule>
  </conditionalFormatting>
  <conditionalFormatting sqref="I158 L158 I160 L160">
    <cfRule type="expression" dxfId="1025" priority="132">
      <formula>G157=""</formula>
    </cfRule>
    <cfRule type="expression" dxfId="1024" priority="133">
      <formula>G157="いいえ"</formula>
    </cfRule>
    <cfRule type="expression" dxfId="1023" priority="134">
      <formula>I158=""</formula>
    </cfRule>
  </conditionalFormatting>
  <conditionalFormatting sqref="M157:N157">
    <cfRule type="expression" dxfId="1022" priority="127">
      <formula>$G$28=""</formula>
    </cfRule>
  </conditionalFormatting>
  <conditionalFormatting sqref="M157:N157">
    <cfRule type="expression" dxfId="1021" priority="128">
      <formula>$N157&lt;&gt;""</formula>
    </cfRule>
    <cfRule type="expression" dxfId="1020" priority="129">
      <formula>J157="はい"</formula>
    </cfRule>
    <cfRule type="expression" dxfId="1019" priority="130">
      <formula>G157=J157</formula>
    </cfRule>
  </conditionalFormatting>
  <conditionalFormatting sqref="M159:N159">
    <cfRule type="expression" dxfId="1018" priority="123">
      <formula>$G$28=""</formula>
    </cfRule>
  </conditionalFormatting>
  <conditionalFormatting sqref="M159:N159">
    <cfRule type="expression" dxfId="1017" priority="124">
      <formula>$N159&lt;&gt;""</formula>
    </cfRule>
    <cfRule type="expression" dxfId="1016" priority="125">
      <formula>J159="はい"</formula>
    </cfRule>
    <cfRule type="expression" dxfId="1015" priority="126">
      <formula>G159=J159</formula>
    </cfRule>
  </conditionalFormatting>
  <conditionalFormatting sqref="M161:N161">
    <cfRule type="expression" dxfId="1014" priority="114">
      <formula>$J161="はい"</formula>
    </cfRule>
    <cfRule type="expression" dxfId="1013" priority="115">
      <formula>$N161&lt;&gt;""</formula>
    </cfRule>
    <cfRule type="expression" dxfId="1012" priority="116">
      <formula>$G161=$J161</formula>
    </cfRule>
  </conditionalFormatting>
  <conditionalFormatting sqref="I162">
    <cfRule type="expression" dxfId="1011" priority="111">
      <formula>G161=""</formula>
    </cfRule>
    <cfRule type="expression" dxfId="1010" priority="112">
      <formula>G161="いいえ"</formula>
    </cfRule>
    <cfRule type="expression" dxfId="1009" priority="113">
      <formula>I162=""</formula>
    </cfRule>
  </conditionalFormatting>
  <conditionalFormatting sqref="L162">
    <cfRule type="expression" dxfId="1008" priority="108">
      <formula>J161=""</formula>
    </cfRule>
    <cfRule type="expression" dxfId="1007" priority="109">
      <formula>J161="いいえ"</formula>
    </cfRule>
    <cfRule type="expression" dxfId="1006" priority="110">
      <formula>L162=""</formula>
    </cfRule>
  </conditionalFormatting>
  <conditionalFormatting sqref="J163 G163">
    <cfRule type="expression" dxfId="1005" priority="106">
      <formula>G163=""</formula>
    </cfRule>
  </conditionalFormatting>
  <conditionalFormatting sqref="I163">
    <cfRule type="expression" dxfId="1004" priority="102">
      <formula>G163=""</formula>
    </cfRule>
    <cfRule type="expression" dxfId="1003" priority="103">
      <formula>G163="いいえ"</formula>
    </cfRule>
    <cfRule type="expression" dxfId="1002" priority="104">
      <formula>I163=""</formula>
    </cfRule>
  </conditionalFormatting>
  <conditionalFormatting sqref="L163">
    <cfRule type="expression" dxfId="1001" priority="99">
      <formula>J163=""</formula>
    </cfRule>
    <cfRule type="expression" dxfId="1000" priority="100">
      <formula>J163="いいえ"</formula>
    </cfRule>
    <cfRule type="expression" dxfId="999" priority="101">
      <formula>L163=""</formula>
    </cfRule>
  </conditionalFormatting>
  <conditionalFormatting sqref="M163:N163">
    <cfRule type="expression" dxfId="998" priority="96">
      <formula>$J163="はい"</formula>
    </cfRule>
    <cfRule type="expression" dxfId="997" priority="97">
      <formula>$N163&lt;&gt;""</formula>
    </cfRule>
    <cfRule type="expression" dxfId="996" priority="98">
      <formula>$G163=$J163</formula>
    </cfRule>
  </conditionalFormatting>
  <conditionalFormatting sqref="I161">
    <cfRule type="expression" dxfId="995" priority="121">
      <formula>G161=""</formula>
    </cfRule>
    <cfRule type="expression" dxfId="994" priority="122">
      <formula>G161="いいえ"</formula>
    </cfRule>
    <cfRule type="expression" dxfId="993" priority="131">
      <formula>I161=""</formula>
    </cfRule>
  </conditionalFormatting>
  <conditionalFormatting sqref="L161">
    <cfRule type="expression" dxfId="992" priority="117">
      <formula>J161=""</formula>
    </cfRule>
    <cfRule type="expression" dxfId="991" priority="118">
      <formula>J161="いいえ"</formula>
    </cfRule>
    <cfRule type="expression" dxfId="990" priority="120">
      <formula>L161=""</formula>
    </cfRule>
  </conditionalFormatting>
  <conditionalFormatting sqref="I164 L164">
    <cfRule type="expression" dxfId="989" priority="94" stopIfTrue="1">
      <formula>G163=""</formula>
    </cfRule>
    <cfRule type="expression" dxfId="988" priority="95" stopIfTrue="1">
      <formula>G163="いいえ"</formula>
    </cfRule>
    <cfRule type="expression" dxfId="987" priority="119" stopIfTrue="1">
      <formula>I164=""</formula>
    </cfRule>
  </conditionalFormatting>
  <conditionalFormatting sqref="G166:M166">
    <cfRule type="expression" dxfId="986" priority="93">
      <formula>G166=""</formula>
    </cfRule>
  </conditionalFormatting>
  <conditionalFormatting sqref="G171:G180 J171:J180 G182 G184 J182 J184">
    <cfRule type="expression" dxfId="985" priority="92">
      <formula>G171=""</formula>
    </cfRule>
  </conditionalFormatting>
  <conditionalFormatting sqref="I171 L171">
    <cfRule type="expression" dxfId="984" priority="89">
      <formula>G171=""</formula>
    </cfRule>
    <cfRule type="expression" dxfId="983" priority="90">
      <formula>G171="いいえ"</formula>
    </cfRule>
    <cfRule type="expression" dxfId="982" priority="91">
      <formula>I171=""</formula>
    </cfRule>
  </conditionalFormatting>
  <conditionalFormatting sqref="I172 L172">
    <cfRule type="expression" dxfId="981" priority="86">
      <formula>G172="いいえ"</formula>
    </cfRule>
    <cfRule type="expression" dxfId="980" priority="87">
      <formula>G172=""</formula>
    </cfRule>
    <cfRule type="expression" dxfId="979" priority="88">
      <formula>I172=""</formula>
    </cfRule>
  </conditionalFormatting>
  <conditionalFormatting sqref="I173 L173">
    <cfRule type="expression" dxfId="978" priority="83">
      <formula>G172=""</formula>
    </cfRule>
    <cfRule type="expression" dxfId="977" priority="84">
      <formula>G172="いいえ"</formula>
    </cfRule>
    <cfRule type="expression" dxfId="976" priority="85">
      <formula>I173=""</formula>
    </cfRule>
  </conditionalFormatting>
  <conditionalFormatting sqref="M171:N171">
    <cfRule type="expression" dxfId="975" priority="80">
      <formula>$N171&lt;&gt;""</formula>
    </cfRule>
    <cfRule type="expression" dxfId="974" priority="81">
      <formula>$J171="はい"</formula>
    </cfRule>
    <cfRule type="expression" dxfId="973" priority="82">
      <formula>$G171=$J171</formula>
    </cfRule>
  </conditionalFormatting>
  <conditionalFormatting sqref="I174 L174 I176 L176">
    <cfRule type="expression" dxfId="972" priority="77">
      <formula>G174=""</formula>
    </cfRule>
    <cfRule type="expression" dxfId="971" priority="78">
      <formula>G174="いいえ"</formula>
    </cfRule>
    <cfRule type="expression" dxfId="970" priority="79">
      <formula>I174=""</formula>
    </cfRule>
  </conditionalFormatting>
  <conditionalFormatting sqref="I175 L175 I177 L177">
    <cfRule type="expression" dxfId="969" priority="74">
      <formula>G174=""</formula>
    </cfRule>
    <cfRule type="expression" dxfId="968" priority="75">
      <formula>G174="いいえ"</formula>
    </cfRule>
    <cfRule type="expression" dxfId="967" priority="76">
      <formula>I175=""</formula>
    </cfRule>
  </conditionalFormatting>
  <conditionalFormatting sqref="M172:N172">
    <cfRule type="expression" dxfId="966" priority="71">
      <formula>$N172&lt;&gt;""</formula>
    </cfRule>
    <cfRule type="expression" dxfId="965" priority="72">
      <formula>J172="はい"</formula>
    </cfRule>
    <cfRule type="expression" dxfId="964" priority="73">
      <formula>G172=J172</formula>
    </cfRule>
  </conditionalFormatting>
  <conditionalFormatting sqref="M174:N174">
    <cfRule type="expression" dxfId="963" priority="66">
      <formula>$G$28=""</formula>
    </cfRule>
  </conditionalFormatting>
  <conditionalFormatting sqref="M174:N174">
    <cfRule type="expression" dxfId="962" priority="67">
      <formula>$N174&lt;&gt;""</formula>
    </cfRule>
    <cfRule type="expression" dxfId="961" priority="68">
      <formula>J174="はい"</formula>
    </cfRule>
    <cfRule type="expression" dxfId="960" priority="69">
      <formula>G174=J174</formula>
    </cfRule>
  </conditionalFormatting>
  <conditionalFormatting sqref="M176:N176">
    <cfRule type="expression" dxfId="959" priority="62">
      <formula>$G$28=""</formula>
    </cfRule>
  </conditionalFormatting>
  <conditionalFormatting sqref="M176:N176">
    <cfRule type="expression" dxfId="958" priority="63">
      <formula>$N176&lt;&gt;""</formula>
    </cfRule>
    <cfRule type="expression" dxfId="957" priority="64">
      <formula>J176="はい"</formula>
    </cfRule>
    <cfRule type="expression" dxfId="956" priority="65">
      <formula>G176=J176</formula>
    </cfRule>
  </conditionalFormatting>
  <conditionalFormatting sqref="I178:I179 L178:L179">
    <cfRule type="expression" dxfId="955" priority="57">
      <formula>G178=""</formula>
    </cfRule>
    <cfRule type="expression" dxfId="954" priority="58">
      <formula>G178="いいえ"</formula>
    </cfRule>
    <cfRule type="expression" dxfId="953" priority="59">
      <formula>I178=""</formula>
    </cfRule>
  </conditionalFormatting>
  <conditionalFormatting sqref="M178:N179">
    <cfRule type="expression" dxfId="952" priority="60">
      <formula>$J178="はい"</formula>
    </cfRule>
    <cfRule type="expression" dxfId="951" priority="61">
      <formula>$N178&lt;&gt;""</formula>
    </cfRule>
    <cfRule type="expression" dxfId="950" priority="70">
      <formula>$G178=$J178</formula>
    </cfRule>
  </conditionalFormatting>
  <conditionalFormatting sqref="I180 L180 I182 L182">
    <cfRule type="expression" dxfId="949" priority="54">
      <formula>G180=""</formula>
    </cfRule>
    <cfRule type="expression" dxfId="948" priority="55">
      <formula>G180="いいえ"</formula>
    </cfRule>
    <cfRule type="expression" dxfId="947" priority="56">
      <formula>I180=""</formula>
    </cfRule>
  </conditionalFormatting>
  <conditionalFormatting sqref="I181 L181 I183 L183">
    <cfRule type="expression" dxfId="946" priority="51">
      <formula>G180=""</formula>
    </cfRule>
    <cfRule type="expression" dxfId="945" priority="52">
      <formula>G180="いいえ"</formula>
    </cfRule>
    <cfRule type="expression" dxfId="944" priority="53">
      <formula>I181=""</formula>
    </cfRule>
  </conditionalFormatting>
  <conditionalFormatting sqref="M180:N180">
    <cfRule type="expression" dxfId="943" priority="46">
      <formula>$G$28=""</formula>
    </cfRule>
  </conditionalFormatting>
  <conditionalFormatting sqref="M180:N180">
    <cfRule type="expression" dxfId="942" priority="47">
      <formula>$N180&lt;&gt;""</formula>
    </cfRule>
    <cfRule type="expression" dxfId="941" priority="48">
      <formula>J180="はい"</formula>
    </cfRule>
    <cfRule type="expression" dxfId="940" priority="49">
      <formula>G180=J180</formula>
    </cfRule>
  </conditionalFormatting>
  <conditionalFormatting sqref="M182:N182">
    <cfRule type="expression" dxfId="939" priority="42">
      <formula>$G$28=""</formula>
    </cfRule>
  </conditionalFormatting>
  <conditionalFormatting sqref="M182:N182">
    <cfRule type="expression" dxfId="938" priority="43">
      <formula>$N182&lt;&gt;""</formula>
    </cfRule>
    <cfRule type="expression" dxfId="937" priority="44">
      <formula>J182="はい"</formula>
    </cfRule>
    <cfRule type="expression" dxfId="936" priority="45">
      <formula>G182=J182</formula>
    </cfRule>
  </conditionalFormatting>
  <conditionalFormatting sqref="M184:N184">
    <cfRule type="expression" dxfId="935" priority="33">
      <formula>$J184="はい"</formula>
    </cfRule>
    <cfRule type="expression" dxfId="934" priority="34">
      <formula>$N184&lt;&gt;""</formula>
    </cfRule>
    <cfRule type="expression" dxfId="933" priority="35">
      <formula>$G184=$J184</formula>
    </cfRule>
  </conditionalFormatting>
  <conditionalFormatting sqref="I185">
    <cfRule type="expression" dxfId="932" priority="30">
      <formula>G184=""</formula>
    </cfRule>
    <cfRule type="expression" dxfId="931" priority="31">
      <formula>G184="いいえ"</formula>
    </cfRule>
    <cfRule type="expression" dxfId="930" priority="32">
      <formula>I185=""</formula>
    </cfRule>
  </conditionalFormatting>
  <conditionalFormatting sqref="L185">
    <cfRule type="expression" dxfId="929" priority="27">
      <formula>J184=""</formula>
    </cfRule>
    <cfRule type="expression" dxfId="928" priority="28">
      <formula>J184="いいえ"</formula>
    </cfRule>
    <cfRule type="expression" dxfId="927" priority="29">
      <formula>L185=""</formula>
    </cfRule>
  </conditionalFormatting>
  <conditionalFormatting sqref="J186 G186">
    <cfRule type="expression" dxfId="926" priority="25">
      <formula>G186=""</formula>
    </cfRule>
  </conditionalFormatting>
  <conditionalFormatting sqref="I186">
    <cfRule type="expression" dxfId="925" priority="21">
      <formula>G186=""</formula>
    </cfRule>
    <cfRule type="expression" dxfId="924" priority="22">
      <formula>G186="いいえ"</formula>
    </cfRule>
    <cfRule type="expression" dxfId="923" priority="23">
      <formula>I186=""</formula>
    </cfRule>
  </conditionalFormatting>
  <conditionalFormatting sqref="L186">
    <cfRule type="expression" dxfId="922" priority="18">
      <formula>J186=""</formula>
    </cfRule>
    <cfRule type="expression" dxfId="921" priority="19">
      <formula>J186="いいえ"</formula>
    </cfRule>
    <cfRule type="expression" dxfId="920" priority="20">
      <formula>L186=""</formula>
    </cfRule>
  </conditionalFormatting>
  <conditionalFormatting sqref="M186:N186">
    <cfRule type="expression" dxfId="919" priority="15">
      <formula>$J186="はい"</formula>
    </cfRule>
    <cfRule type="expression" dxfId="918" priority="16">
      <formula>$N186&lt;&gt;""</formula>
    </cfRule>
    <cfRule type="expression" dxfId="917" priority="17">
      <formula>$G186=$J186</formula>
    </cfRule>
  </conditionalFormatting>
  <conditionalFormatting sqref="I184">
    <cfRule type="expression" dxfId="916" priority="40">
      <formula>G184=""</formula>
    </cfRule>
    <cfRule type="expression" dxfId="915" priority="41">
      <formula>G184="いいえ"</formula>
    </cfRule>
    <cfRule type="expression" dxfId="914" priority="50">
      <formula>I184=""</formula>
    </cfRule>
  </conditionalFormatting>
  <conditionalFormatting sqref="L184">
    <cfRule type="expression" dxfId="913" priority="36">
      <formula>J184=""</formula>
    </cfRule>
    <cfRule type="expression" dxfId="912" priority="37">
      <formula>J184="いいえ"</formula>
    </cfRule>
    <cfRule type="expression" dxfId="911" priority="39">
      <formula>L184=""</formula>
    </cfRule>
  </conditionalFormatting>
  <conditionalFormatting sqref="I187 L187">
    <cfRule type="expression" dxfId="910" priority="13" stopIfTrue="1">
      <formula>G186=""</formula>
    </cfRule>
    <cfRule type="expression" dxfId="909" priority="14" stopIfTrue="1">
      <formula>G186="いいえ"</formula>
    </cfRule>
    <cfRule type="expression" dxfId="908" priority="38" stopIfTrue="1">
      <formula>I187=""</formula>
    </cfRule>
  </conditionalFormatting>
  <conditionalFormatting sqref="G56:N72">
    <cfRule type="expression" dxfId="907" priority="12" stopIfTrue="1">
      <formula>$G$51=""</formula>
    </cfRule>
  </conditionalFormatting>
  <conditionalFormatting sqref="G79:N95">
    <cfRule type="expression" dxfId="906" priority="11" stopIfTrue="1">
      <formula>$G$74=""</formula>
    </cfRule>
  </conditionalFormatting>
  <conditionalFormatting sqref="G102:N118">
    <cfRule type="expression" dxfId="905" priority="10" stopIfTrue="1">
      <formula>$G$97=""</formula>
    </cfRule>
  </conditionalFormatting>
  <conditionalFormatting sqref="G125:N141">
    <cfRule type="expression" dxfId="904" priority="9" stopIfTrue="1">
      <formula>$G$120=""</formula>
    </cfRule>
  </conditionalFormatting>
  <conditionalFormatting sqref="G148:N164">
    <cfRule type="expression" dxfId="903" priority="8" stopIfTrue="1">
      <formula>$G$143=""</formula>
    </cfRule>
  </conditionalFormatting>
  <conditionalFormatting sqref="G171:N187">
    <cfRule type="expression" dxfId="902" priority="7" stopIfTrue="1">
      <formula>$G$166=""</formula>
    </cfRule>
  </conditionalFormatting>
  <conditionalFormatting sqref="F10:F17">
    <cfRule type="expression" dxfId="901" priority="6">
      <formula>F10=""</formula>
    </cfRule>
  </conditionalFormatting>
  <conditionalFormatting sqref="H10:H17">
    <cfRule type="expression" dxfId="900" priority="5">
      <formula>H10=""</formula>
    </cfRule>
  </conditionalFormatting>
  <conditionalFormatting sqref="G19:M25">
    <cfRule type="expression" dxfId="899" priority="3" stopIfTrue="1">
      <formula>G19&lt;&gt;""</formula>
    </cfRule>
  </conditionalFormatting>
  <conditionalFormatting sqref="M6">
    <cfRule type="expression" dxfId="898" priority="2"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_x000a_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_x000a_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50" max="16383" man="1"/>
    <brk id="96" max="16383" man="1"/>
    <brk id="1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N180"/>
  <sheetViews>
    <sheetView showGridLines="0" view="pageBreakPreview" zoomScale="60" zoomScaleNormal="71" zoomScalePageLayoutView="71" workbookViewId="0">
      <selection activeCell="M5" sqref="M5"/>
    </sheetView>
  </sheetViews>
  <sheetFormatPr defaultColWidth="8.875" defaultRowHeight="18.75"/>
  <cols>
    <col min="1" max="1" width="2" style="47" customWidth="1"/>
    <col min="2" max="2" width="2.125" style="47" customWidth="1"/>
    <col min="3" max="5" width="26.1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t="str">
        <f>IF(様式A!B10="","",様式A!B10)</f>
        <v/>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t="str">
        <f>IF(様式B!F10="","",様式B!F10)</f>
        <v/>
      </c>
      <c r="H12" s="402"/>
      <c r="I12" s="402"/>
      <c r="J12" s="403" t="str">
        <f>IF(G12="","","本研究対象薬剤・機器名："&amp;様式B!H10)</f>
        <v/>
      </c>
      <c r="K12" s="404"/>
      <c r="L12" s="404"/>
      <c r="M12" s="404"/>
      <c r="N12" s="50"/>
    </row>
    <row r="13" spans="1:14" ht="30.75" customHeight="1">
      <c r="A13" s="50"/>
      <c r="B13" s="50"/>
      <c r="C13" s="396"/>
      <c r="D13" s="397"/>
      <c r="E13" s="398"/>
      <c r="F13" s="66" t="s">
        <v>66</v>
      </c>
      <c r="G13" s="402" t="str">
        <f>IF(様式B!F11="","",様式B!F11)</f>
        <v/>
      </c>
      <c r="H13" s="402"/>
      <c r="I13" s="402"/>
      <c r="J13" s="403" t="str">
        <f>IF(G13="","","本研究対象薬剤・機器名："&amp;様式B!H11)</f>
        <v/>
      </c>
      <c r="K13" s="404"/>
      <c r="L13" s="404"/>
      <c r="M13" s="404"/>
      <c r="N13" s="50"/>
    </row>
    <row r="14" spans="1:14" ht="30.75" customHeight="1">
      <c r="A14" s="50"/>
      <c r="B14" s="50"/>
      <c r="C14" s="396"/>
      <c r="D14" s="397"/>
      <c r="E14" s="398"/>
      <c r="F14" s="66" t="s">
        <v>65</v>
      </c>
      <c r="G14" s="402" t="str">
        <f>IF(様式B!F12="","",様式B!F12)</f>
        <v/>
      </c>
      <c r="H14" s="402"/>
      <c r="I14" s="402"/>
      <c r="J14" s="403" t="str">
        <f>IF(G14="","","本研究対象薬剤・機器名："&amp;様式B!H12)</f>
        <v/>
      </c>
      <c r="K14" s="404"/>
      <c r="L14" s="404"/>
      <c r="M14" s="404"/>
      <c r="N14" s="50"/>
    </row>
    <row r="15" spans="1:14" ht="30.75" customHeight="1">
      <c r="A15" s="50"/>
      <c r="B15" s="50"/>
      <c r="C15" s="396"/>
      <c r="D15" s="397"/>
      <c r="E15" s="398"/>
      <c r="F15" s="66" t="s">
        <v>64</v>
      </c>
      <c r="G15" s="402" t="str">
        <f>IF(様式B!F13="","",様式B!F13)</f>
        <v/>
      </c>
      <c r="H15" s="402"/>
      <c r="I15" s="402"/>
      <c r="J15" s="403" t="str">
        <f>IF(G15="","","本研究対象薬剤・機器名："&amp;様式B!H13)</f>
        <v/>
      </c>
      <c r="K15" s="404"/>
      <c r="L15" s="404"/>
      <c r="M15" s="404"/>
      <c r="N15" s="50"/>
    </row>
    <row r="16" spans="1:14" ht="30.75" customHeight="1">
      <c r="A16" s="50"/>
      <c r="B16" s="50"/>
      <c r="C16" s="396"/>
      <c r="D16" s="397"/>
      <c r="E16" s="398"/>
      <c r="F16" s="66" t="s">
        <v>74</v>
      </c>
      <c r="G16" s="402" t="str">
        <f>IF(様式B!F14="","",様式B!F14)</f>
        <v/>
      </c>
      <c r="H16" s="402"/>
      <c r="I16" s="402"/>
      <c r="J16" s="403" t="str">
        <f>IF(G16="","","本研究対象薬剤・機器名："&amp;様式B!H14)</f>
        <v/>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t="str">
        <f>IF(G12="","",G12)</f>
        <v/>
      </c>
      <c r="H21" s="467"/>
      <c r="I21" s="467"/>
      <c r="J21" s="467"/>
      <c r="K21" s="467"/>
      <c r="L21" s="467"/>
      <c r="M21" s="468"/>
      <c r="N21" s="50"/>
    </row>
    <row r="22" spans="1:14" ht="20.100000000000001"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t="str">
        <f>IF(N26="","",VLOOKUP(N26,基準選択肢C,2,FALSE))</f>
        <v/>
      </c>
      <c r="N26" s="54" t="str">
        <f>IF(G26="はい","基準1",IF(J26="はい","基準1",""))</f>
        <v/>
      </c>
    </row>
    <row r="27" spans="1:14" ht="54" customHeight="1">
      <c r="A27" s="50"/>
      <c r="B27" s="50"/>
      <c r="C27" s="379" t="s">
        <v>159</v>
      </c>
      <c r="D27" s="453"/>
      <c r="E27" s="453"/>
      <c r="F27" s="331" t="s">
        <v>52</v>
      </c>
      <c r="G27" s="383"/>
      <c r="H27" s="249" t="s">
        <v>57</v>
      </c>
      <c r="I27" s="97"/>
      <c r="J27" s="383"/>
      <c r="K27" s="249" t="s">
        <v>57</v>
      </c>
      <c r="L27" s="97"/>
      <c r="M27" s="334" t="str">
        <f>IF(N27="","",VLOOKUP(N27,基準選択肢C,2,FALSE))</f>
        <v/>
      </c>
      <c r="N27" s="334" t="str">
        <f>IF(AND($M$7="研究分担医師",$G27="はい",$I28="有"),"基準1と7",IF(AND($M$7="研究分担医師",$J27="はい",$L28="有"),"基準1と7",IF($G27="はい","基準1",IF($J27="はい","基準1",""))))</f>
        <v/>
      </c>
    </row>
    <row r="28" spans="1:14" ht="48.9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t="str">
        <f>IF(N29="","",VLOOKUP(N29,基準選択肢C,2,FALSE))</f>
        <v/>
      </c>
      <c r="N29" s="334" t="str">
        <f>IF(AND($M$7="研究分担医師",$G29="はい",$I30&gt;=2500000),"基準1と7",IF(AND($M$7="研究分担医師",$J29="はい",$L30&gt;=2500000),"基準1と7",IF($G29="はい","基準1",IF($J29="はい","基準1",""))))</f>
        <v/>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t="str">
        <f>IF(N31="","",VLOOKUP(N31,基準選択肢C,2,FALSE))</f>
        <v/>
      </c>
      <c r="N31" s="334" t="str">
        <f>IF(G31="はい","基準1",IF(J31="はい","基準1",""))</f>
        <v/>
      </c>
    </row>
    <row r="32" spans="1:14" ht="54" customHeight="1">
      <c r="A32" s="50"/>
      <c r="B32" s="50"/>
      <c r="C32" s="346"/>
      <c r="D32" s="347"/>
      <c r="E32" s="348"/>
      <c r="F32" s="375"/>
      <c r="G32" s="359"/>
      <c r="H32" s="57" t="s">
        <v>54</v>
      </c>
      <c r="I32" s="58"/>
      <c r="J32" s="359"/>
      <c r="K32" s="57" t="s">
        <v>54</v>
      </c>
      <c r="L32" s="58"/>
      <c r="M32" s="304"/>
      <c r="N32" s="304" t="str">
        <f>IF(G32="はい","基準1",IF(J32="はい","基準1",""))</f>
        <v/>
      </c>
    </row>
    <row r="33" spans="1:14" ht="73.5" customHeight="1">
      <c r="A33" s="50"/>
      <c r="B33" s="50"/>
      <c r="C33" s="437" t="s">
        <v>186</v>
      </c>
      <c r="D33" s="438"/>
      <c r="E33" s="439"/>
      <c r="F33" s="56" t="s">
        <v>52</v>
      </c>
      <c r="G33" s="250"/>
      <c r="H33" s="57" t="s">
        <v>53</v>
      </c>
      <c r="I33" s="55"/>
      <c r="J33" s="250"/>
      <c r="K33" s="57" t="s">
        <v>53</v>
      </c>
      <c r="L33" s="55"/>
      <c r="M33" s="54" t="str">
        <f>IF(N33="","",VLOOKUP(N33,基準選択肢C,2,FALSE))</f>
        <v/>
      </c>
      <c r="N33" s="54" t="str">
        <f>IF(AND($M$7="研究分担医師",G33="はい"),"基準1と7",IF(AND($M$7="研究分担医師",J33="はい"),"基準1と7",IF(OR(G33="はい",J33="はい"),"基準1","")))</f>
        <v/>
      </c>
    </row>
    <row r="34" spans="1:14" ht="80.099999999999994" customHeight="1">
      <c r="A34" s="50"/>
      <c r="B34" s="50"/>
      <c r="C34" s="440"/>
      <c r="D34" s="441"/>
      <c r="E34" s="442"/>
      <c r="F34" s="56" t="s">
        <v>51</v>
      </c>
      <c r="G34" s="250"/>
      <c r="H34" s="57" t="s">
        <v>53</v>
      </c>
      <c r="I34" s="55"/>
      <c r="J34" s="250"/>
      <c r="K34" s="57" t="s">
        <v>53</v>
      </c>
      <c r="L34" s="55"/>
      <c r="M34" s="54" t="str">
        <f>IF(N34="","",VLOOKUP(N34,基準選択肢C,2,FALSE))</f>
        <v/>
      </c>
      <c r="N34" s="54" t="str">
        <f>IF(G34="はい","基準1",IF(J34="はい","基準1",""))</f>
        <v/>
      </c>
    </row>
    <row r="35" spans="1:14" ht="62.25" customHeight="1">
      <c r="A35" s="50"/>
      <c r="B35" s="50"/>
      <c r="C35" s="443" t="s">
        <v>172</v>
      </c>
      <c r="D35" s="444"/>
      <c r="E35" s="445"/>
      <c r="F35" s="331" t="s">
        <v>52</v>
      </c>
      <c r="G35" s="332"/>
      <c r="H35" s="57" t="s">
        <v>228</v>
      </c>
      <c r="I35" s="55"/>
      <c r="J35" s="332"/>
      <c r="K35" s="57" t="s">
        <v>228</v>
      </c>
      <c r="L35" s="55"/>
      <c r="M35" s="334" t="str">
        <f>IF(N35="","",VLOOKUP(N35,基準選択肢C,2,FALSE))</f>
        <v/>
      </c>
      <c r="N35" s="334" t="str">
        <f>IF(AND($M$7="研究分担医師",G35="はい",I35="はい"),"基準1と7",IF(AND($M$7="研究分担医師",J35="はい",L35="はい"),"基準1と7",IF(AND(G35="はい",I35="はい"),"基準1",IF(AND(J35="はい",L35="はい"),"基準1",IF(AND(G35="はい",I35="いいえ"),"基準1",IF(AND(J35="はい",L35="いいえ"),"基準1",""))))))</f>
        <v/>
      </c>
    </row>
    <row r="36" spans="1:14" ht="80.099999999999994"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t="str">
        <f>IF(N37="","",VLOOKUP(N37,基準選択肢C,2,FALSE))</f>
        <v/>
      </c>
      <c r="N37" s="334" t="str">
        <f>IF(G37="はい","基準1",IF(J37="はい","基準1",""))</f>
        <v/>
      </c>
    </row>
    <row r="38" spans="1:14" ht="80.099999999999994"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t="str">
        <f>IF(N39="","",VLOOKUP(N39,基準選択肢C,2))</f>
        <v/>
      </c>
      <c r="N39" s="334" t="str">
        <f>IF(AND($M$7="研究分担医師",G39="はい",I39="はい"),"基準1と7",IF(AND($M$7="研究分担医師",J39="はい",L39="はい"),"基準1と7",IF(AND(G39="はい",I39="はい"),"基準1",IF(AND(J39="はい",L39="はい"),"基準1",IF(AND(G39="はい",I39="いいえ"),"基準1",IF(AND(J39="はい",L39="いいえ"),"基準1",""))))))</f>
        <v/>
      </c>
    </row>
    <row r="40" spans="1:14" ht="80.099999999999994"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t="str">
        <f>IF(N41="","",VLOOKUP(N41,基準選択肢C,2))</f>
        <v/>
      </c>
      <c r="N41" s="334" t="str">
        <f>IF(G41="はい","基準1",IF(J41="はい","基準1",""))</f>
        <v/>
      </c>
    </row>
    <row r="42" spans="1:14" ht="80.099999999999994"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t="str">
        <f>IF(G13="","",G13)</f>
        <v/>
      </c>
      <c r="H44" s="387"/>
      <c r="I44" s="387"/>
      <c r="J44" s="387"/>
      <c r="K44" s="387"/>
      <c r="L44" s="387"/>
      <c r="M44" s="388"/>
      <c r="N44" s="247"/>
    </row>
    <row r="45" spans="1:14" ht="20.100000000000001"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t="str">
        <f>IF(N49="","",VLOOKUP(N49,基準選択肢C,2,FALSE))</f>
        <v/>
      </c>
      <c r="N49" s="54" t="str">
        <f>IF(G49="はい","基準1",IF(J49="はい","基準1",""))</f>
        <v/>
      </c>
    </row>
    <row r="50" spans="1:14" ht="54" customHeight="1">
      <c r="A50" s="50"/>
      <c r="B50" s="50"/>
      <c r="C50" s="379" t="s">
        <v>159</v>
      </c>
      <c r="D50" s="453"/>
      <c r="E50" s="453"/>
      <c r="F50" s="331" t="s">
        <v>52</v>
      </c>
      <c r="G50" s="383"/>
      <c r="H50" s="249" t="s">
        <v>57</v>
      </c>
      <c r="I50" s="97"/>
      <c r="J50" s="383"/>
      <c r="K50" s="249" t="s">
        <v>57</v>
      </c>
      <c r="L50" s="97"/>
      <c r="M50" s="334" t="str">
        <f>IF(N50="","",VLOOKUP(N50,基準選択肢C,2,FALSE))</f>
        <v/>
      </c>
      <c r="N50" s="334" t="str">
        <f>IF(AND($M$7="研究分担医師",$G50="はい",$I51="有"),"基準1と7",IF(AND($M$7="研究分担医師",$J50="はい",$L51="有"),"基準1と7",IF($G50="はい","基準1",IF($J50="はい","基準1",""))))</f>
        <v/>
      </c>
    </row>
    <row r="51" spans="1:14" ht="48.9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t="str">
        <f>IF(N52="","",VLOOKUP(N52,基準選択肢C,2,FALSE))</f>
        <v/>
      </c>
      <c r="N52" s="334" t="str">
        <f>IF(AND($M$7="研究分担医師",$G52="はい",$I53&gt;=2500000),"基準1と7",IF(AND($M$7="研究分担医師",$J52="はい",$L53&gt;=2500000),"基準1と7",IF($G52="はい","基準1",IF($J52="はい","基準1",""))))</f>
        <v/>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t="str">
        <f>IF(N54="","",VLOOKUP(N54,基準選択肢C,2,FALSE))</f>
        <v/>
      </c>
      <c r="N54" s="334" t="str">
        <f>IF(G54="はい","基準1",IF(J54="はい","基準1",""))</f>
        <v/>
      </c>
    </row>
    <row r="55" spans="1:14" ht="54" customHeight="1">
      <c r="A55" s="50"/>
      <c r="B55" s="50"/>
      <c r="C55" s="346"/>
      <c r="D55" s="347"/>
      <c r="E55" s="348"/>
      <c r="F55" s="375"/>
      <c r="G55" s="359"/>
      <c r="H55" s="57" t="s">
        <v>54</v>
      </c>
      <c r="I55" s="58"/>
      <c r="J55" s="359"/>
      <c r="K55" s="57" t="s">
        <v>54</v>
      </c>
      <c r="L55" s="58"/>
      <c r="M55" s="304"/>
      <c r="N55" s="428" t="str">
        <f>IF(G55="はい","基準1",IF(J55="はい","基準1",""))</f>
        <v/>
      </c>
    </row>
    <row r="56" spans="1:14" ht="73.5" customHeight="1">
      <c r="A56" s="50"/>
      <c r="B56" s="50"/>
      <c r="C56" s="437" t="s">
        <v>187</v>
      </c>
      <c r="D56" s="438"/>
      <c r="E56" s="439"/>
      <c r="F56" s="56" t="s">
        <v>52</v>
      </c>
      <c r="G56" s="250"/>
      <c r="H56" s="57" t="s">
        <v>53</v>
      </c>
      <c r="I56" s="55"/>
      <c r="J56" s="250"/>
      <c r="K56" s="57" t="s">
        <v>53</v>
      </c>
      <c r="L56" s="55"/>
      <c r="M56" s="54" t="str">
        <f>IF(N56="","",VLOOKUP(N56,基準選択肢C,2,FALSE))</f>
        <v/>
      </c>
      <c r="N56" s="54" t="str">
        <f>IF(AND($M$7="研究分担医師",G56="はい"),"基準1と7",IF(AND($M$7="研究分担医師",J56="はい"),"基準1と7",IF(OR(G56="はい",J56="はい"),"基準1","")))</f>
        <v/>
      </c>
    </row>
    <row r="57" spans="1:14" ht="80.099999999999994" customHeight="1">
      <c r="A57" s="50"/>
      <c r="B57" s="50"/>
      <c r="C57" s="440"/>
      <c r="D57" s="441"/>
      <c r="E57" s="442"/>
      <c r="F57" s="56" t="s">
        <v>51</v>
      </c>
      <c r="G57" s="250"/>
      <c r="H57" s="57" t="s">
        <v>53</v>
      </c>
      <c r="I57" s="55"/>
      <c r="J57" s="250"/>
      <c r="K57" s="57" t="s">
        <v>53</v>
      </c>
      <c r="L57" s="55"/>
      <c r="M57" s="54" t="str">
        <f>IF(N57="","",VLOOKUP(N57,基準選択肢C,2,FALSE))</f>
        <v/>
      </c>
      <c r="N57" s="54" t="str">
        <f>IF(G57="はい","基準1",IF(J57="はい","基準1",""))</f>
        <v/>
      </c>
    </row>
    <row r="58" spans="1:14" ht="62.25" customHeight="1">
      <c r="A58" s="50"/>
      <c r="B58" s="50"/>
      <c r="C58" s="443" t="s">
        <v>172</v>
      </c>
      <c r="D58" s="444"/>
      <c r="E58" s="445"/>
      <c r="F58" s="331" t="s">
        <v>52</v>
      </c>
      <c r="G58" s="332"/>
      <c r="H58" s="57" t="s">
        <v>228</v>
      </c>
      <c r="I58" s="55"/>
      <c r="J58" s="332"/>
      <c r="K58" s="57" t="s">
        <v>228</v>
      </c>
      <c r="L58" s="55"/>
      <c r="M58" s="334" t="str">
        <f>IF(N58="","",VLOOKUP(N58,基準選択肢C,2,FALSE))</f>
        <v/>
      </c>
      <c r="N58" s="334" t="str">
        <f>IF(AND($M$7="研究分担医師",G58="はい",I58="はい"),"基準1と7",IF(AND($M$7="研究分担医師",J58="はい",L58="はい"),"基準1と7",IF(AND(G58="はい",I58="はい"),"基準1",IF(AND(J58="はい",L58="はい"),"基準1",IF(AND(G58="はい",I58="いいえ"),"基準1",IF(AND(J58="はい",L58="いいえ"),"基準1",""))))))</f>
        <v/>
      </c>
    </row>
    <row r="59" spans="1:14" ht="80.099999999999994"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t="str">
        <f>IF(N60="","",VLOOKUP(N60,基準選択肢C,2,FALSE))</f>
        <v/>
      </c>
      <c r="N60" s="334" t="str">
        <f>IF(G60="はい","基準1",IF(J60="はい","基準1",""))</f>
        <v/>
      </c>
    </row>
    <row r="61" spans="1:14" ht="80.099999999999994"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t="str">
        <f>IF(N62="","",VLOOKUP(N62,基準選択肢C,2))</f>
        <v/>
      </c>
      <c r="N62" s="334" t="str">
        <f>IF(AND($M$7="研究分担医師",G62="はい",I62="はい"),"基準1と7",IF(AND($M$7="研究分担医師",J62="はい",L62="はい"),"基準1と7",IF(AND(G62="はい",I62="はい"),"基準1",IF(AND(J62="はい",L62="はい"),"基準1",IF(AND(G62="はい",I62="いいえ"),"基準1",IF(AND(J62="はい",L62="いいえ"),"基準1",""))))))</f>
        <v/>
      </c>
    </row>
    <row r="63" spans="1:14" ht="80.099999999999994"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t="str">
        <f>IF(N64="","",VLOOKUP(N64,基準選択肢C,2))</f>
        <v/>
      </c>
      <c r="N64" s="334" t="str">
        <f>IF(G64="はい","基準1",IF(J64="はい","基準1",""))</f>
        <v/>
      </c>
    </row>
    <row r="65" spans="1:14" ht="80.099999999999994" customHeight="1">
      <c r="A65" s="50"/>
      <c r="B65" s="50"/>
      <c r="C65" s="435"/>
      <c r="D65" s="436"/>
      <c r="E65" s="436"/>
      <c r="F65" s="422"/>
      <c r="G65" s="333"/>
      <c r="H65" s="57" t="s">
        <v>82</v>
      </c>
      <c r="I65" s="55"/>
      <c r="J65" s="333"/>
      <c r="K65" s="57" t="s">
        <v>82</v>
      </c>
      <c r="L65" s="55"/>
      <c r="M65" s="304"/>
      <c r="N65" s="428"/>
    </row>
    <row r="66" spans="1:14" ht="20.100000000000001" customHeight="1">
      <c r="A66" s="50"/>
      <c r="B66" s="50"/>
      <c r="G66" s="48"/>
      <c r="H66" s="48"/>
      <c r="N66" s="252"/>
    </row>
    <row r="67" spans="1:14" ht="31.5" customHeight="1">
      <c r="A67" s="50"/>
      <c r="B67" s="50"/>
      <c r="C67" s="60"/>
      <c r="D67" s="63"/>
      <c r="E67" s="62" t="s">
        <v>168</v>
      </c>
      <c r="F67" s="61" t="s">
        <v>84</v>
      </c>
      <c r="G67" s="386" t="str">
        <f>IF(G14="","",G14)</f>
        <v/>
      </c>
      <c r="H67" s="387"/>
      <c r="I67" s="387"/>
      <c r="J67" s="387"/>
      <c r="K67" s="387"/>
      <c r="L67" s="387"/>
      <c r="M67" s="388"/>
      <c r="N67" s="247"/>
    </row>
    <row r="68" spans="1:14" ht="20.100000000000001"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t="str">
        <f>IF(N72="","",VLOOKUP(N72,基準選択肢C,2,FALSE))</f>
        <v/>
      </c>
      <c r="N72" s="54" t="str">
        <f>IF(G72="はい","基準1",IF(J72="はい","基準1",""))</f>
        <v/>
      </c>
    </row>
    <row r="73" spans="1:14" ht="54" customHeight="1">
      <c r="A73" s="50"/>
      <c r="B73" s="50"/>
      <c r="C73" s="379" t="s">
        <v>159</v>
      </c>
      <c r="D73" s="453"/>
      <c r="E73" s="453"/>
      <c r="F73" s="331" t="s">
        <v>52</v>
      </c>
      <c r="G73" s="383"/>
      <c r="H73" s="249" t="s">
        <v>57</v>
      </c>
      <c r="I73" s="97"/>
      <c r="J73" s="383"/>
      <c r="K73" s="249" t="s">
        <v>57</v>
      </c>
      <c r="L73" s="97"/>
      <c r="M73" s="334" t="str">
        <f>IF(N73="","",VLOOKUP(N73,基準選択肢C,2,FALSE))</f>
        <v/>
      </c>
      <c r="N73" s="334" t="str">
        <f>IF(AND($M$7="研究分担医師",$G73="はい",$I74="有"),"基準1と7",IF(AND($M$7="研究分担医師",$J73="はい",$L74="有"),"基準1と7",IF($G73="はい","基準1",IF($J73="はい","基準1",""))))</f>
        <v/>
      </c>
    </row>
    <row r="74" spans="1:14" ht="48.9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t="str">
        <f>IF(N75="","",VLOOKUP(N75,基準選択肢C,2,FALSE))</f>
        <v/>
      </c>
      <c r="N75" s="334" t="str">
        <f>IF(AND($M$7="研究分担医師",$G75="はい",$I76&gt;=2500000),"基準1と7",IF(AND($M$7="研究分担医師",$J75="はい",$L76&gt;=2500000),"基準1と7",IF($G75="はい","基準1",IF($J75="はい","基準1",""))))</f>
        <v/>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t="str">
        <f>IF(N77="","",VLOOKUP(N77,基準選択肢C,2,FALSE))</f>
        <v/>
      </c>
      <c r="N77" s="334" t="str">
        <f>IF(G77="はい","基準1",IF(J77="はい","基準1",""))</f>
        <v/>
      </c>
    </row>
    <row r="78" spans="1:14" ht="54" customHeight="1">
      <c r="A78" s="50"/>
      <c r="B78" s="50"/>
      <c r="C78" s="346"/>
      <c r="D78" s="347"/>
      <c r="E78" s="348"/>
      <c r="F78" s="375"/>
      <c r="G78" s="359"/>
      <c r="H78" s="57" t="s">
        <v>54</v>
      </c>
      <c r="I78" s="58"/>
      <c r="J78" s="359"/>
      <c r="K78" s="57" t="s">
        <v>54</v>
      </c>
      <c r="L78" s="58"/>
      <c r="M78" s="304"/>
      <c r="N78" s="304" t="str">
        <f>IF(G78="はい","基準1",IF(J78="はい","基準1",""))</f>
        <v/>
      </c>
    </row>
    <row r="79" spans="1:14" ht="73.5" customHeight="1">
      <c r="A79" s="50"/>
      <c r="B79" s="50"/>
      <c r="C79" s="437" t="s">
        <v>188</v>
      </c>
      <c r="D79" s="438"/>
      <c r="E79" s="439"/>
      <c r="F79" s="56" t="s">
        <v>52</v>
      </c>
      <c r="G79" s="250"/>
      <c r="H79" s="57" t="s">
        <v>53</v>
      </c>
      <c r="I79" s="55"/>
      <c r="J79" s="250"/>
      <c r="K79" s="57" t="s">
        <v>53</v>
      </c>
      <c r="L79" s="55"/>
      <c r="M79" s="54" t="str">
        <f>IF(N79="","",VLOOKUP(N79,基準選択肢C,2,FALSE))</f>
        <v/>
      </c>
      <c r="N79" s="54" t="str">
        <f>IF(AND($M$7="研究分担医師",G79="はい"),"基準1と7",IF(AND($M$7="研究分担医師",J79="はい"),"基準1と7",IF(OR(G79="はい",J79="はい"),"基準1","")))</f>
        <v/>
      </c>
    </row>
    <row r="80" spans="1:14" ht="80.099999999999994" customHeight="1">
      <c r="A80" s="50"/>
      <c r="B80" s="50"/>
      <c r="C80" s="440"/>
      <c r="D80" s="441"/>
      <c r="E80" s="442"/>
      <c r="F80" s="56" t="s">
        <v>51</v>
      </c>
      <c r="G80" s="250"/>
      <c r="H80" s="57" t="s">
        <v>53</v>
      </c>
      <c r="I80" s="55"/>
      <c r="J80" s="250"/>
      <c r="K80" s="57" t="s">
        <v>53</v>
      </c>
      <c r="L80" s="55"/>
      <c r="M80" s="54" t="str">
        <f>IF(N80="","",VLOOKUP(N80,基準選択肢C,2,FALSE))</f>
        <v/>
      </c>
      <c r="N80" s="54" t="str">
        <f>IF(G80="はい","基準1",IF(J80="はい","基準1",""))</f>
        <v/>
      </c>
    </row>
    <row r="81" spans="1:14" ht="62.25" customHeight="1">
      <c r="A81" s="50"/>
      <c r="B81" s="50"/>
      <c r="C81" s="443" t="s">
        <v>172</v>
      </c>
      <c r="D81" s="444"/>
      <c r="E81" s="445"/>
      <c r="F81" s="331" t="s">
        <v>52</v>
      </c>
      <c r="G81" s="332"/>
      <c r="H81" s="57" t="s">
        <v>228</v>
      </c>
      <c r="I81" s="55"/>
      <c r="J81" s="332"/>
      <c r="K81" s="57" t="s">
        <v>228</v>
      </c>
      <c r="L81" s="55"/>
      <c r="M81" s="334" t="str">
        <f>IF(N81="","",VLOOKUP(N81,基準選択肢C,2,FALSE))</f>
        <v/>
      </c>
      <c r="N81" s="334" t="str">
        <f>IF(AND($M$7="研究分担医師",G81="はい",I81="はい"),"基準1と7",IF(AND($M$7="研究分担医師",J81="はい",L81="はい"),"基準1と7",IF(AND(G81="はい",I81="はい"),"基準1",IF(AND(J81="はい",L81="はい"),"基準1",IF(AND(G81="はい",I81="いいえ"),"基準1",IF(AND(J81="はい",L81="いいえ"),"基準1",""))))))</f>
        <v/>
      </c>
    </row>
    <row r="82" spans="1:14" ht="80.099999999999994"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t="str">
        <f>IF(N83="","",VLOOKUP(N83,基準選択肢C,2,FALSE))</f>
        <v/>
      </c>
      <c r="N83" s="334" t="str">
        <f>IF(G83="はい","基準1",IF(J83="はい","基準1",""))</f>
        <v/>
      </c>
    </row>
    <row r="84" spans="1:14" ht="80.099999999999994"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t="str">
        <f>IF(N85="","",VLOOKUP(N85,基準選択肢C,2))</f>
        <v/>
      </c>
      <c r="N85" s="334" t="str">
        <f>IF(AND($M$7="研究分担医師",G85="はい",I85="はい"),"基準1と7",IF(AND($M$7="研究分担医師",J85="はい",L85="はい"),"基準1と7",IF(AND(G85="はい",I85="はい"),"基準1",IF(AND(J85="はい",L85="はい"),"基準1",IF(AND(G85="はい",I85="いいえ"),"基準1",IF(AND(J85="はい",L85="いいえ"),"基準1",""))))))</f>
        <v/>
      </c>
    </row>
    <row r="86" spans="1:14" ht="80.099999999999994"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t="str">
        <f>IF(N87="","",VLOOKUP(N87,基準選択肢C,2))</f>
        <v/>
      </c>
      <c r="N87" s="334" t="str">
        <f>IF(G87="はい","基準1",IF(J87="はい","基準1",""))</f>
        <v/>
      </c>
    </row>
    <row r="88" spans="1:14" ht="80.099999999999994" customHeight="1">
      <c r="A88" s="50"/>
      <c r="B88" s="50"/>
      <c r="C88" s="435"/>
      <c r="D88" s="436"/>
      <c r="E88" s="436"/>
      <c r="F88" s="422"/>
      <c r="G88" s="333"/>
      <c r="H88" s="57" t="s">
        <v>82</v>
      </c>
      <c r="I88" s="55"/>
      <c r="J88" s="333"/>
      <c r="K88" s="57" t="s">
        <v>82</v>
      </c>
      <c r="L88" s="55"/>
      <c r="M88" s="304"/>
      <c r="N88" s="304"/>
    </row>
    <row r="89" spans="1:14" ht="20.25" customHeight="1">
      <c r="G89" s="48"/>
      <c r="H89" s="48"/>
      <c r="N89" s="252"/>
    </row>
    <row r="90" spans="1:14" ht="31.5" customHeight="1">
      <c r="A90" s="50"/>
      <c r="B90" s="50"/>
      <c r="C90" s="60"/>
      <c r="D90" s="63"/>
      <c r="E90" s="62" t="s">
        <v>168</v>
      </c>
      <c r="F90" s="61" t="s">
        <v>85</v>
      </c>
      <c r="G90" s="386" t="str">
        <f>IF(G15="","",G15)</f>
        <v/>
      </c>
      <c r="H90" s="387"/>
      <c r="I90" s="387"/>
      <c r="J90" s="387"/>
      <c r="K90" s="387"/>
      <c r="L90" s="387"/>
      <c r="M90" s="388"/>
      <c r="N90" s="247"/>
    </row>
    <row r="91" spans="1:14" ht="20.100000000000001"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t="str">
        <f>IF(N95="","",VLOOKUP(N95,基準選択肢C,2,FALSE))</f>
        <v/>
      </c>
      <c r="N95" s="54" t="str">
        <f>IF(G95="はい","基準1",IF(J95="はい","基準1",""))</f>
        <v/>
      </c>
    </row>
    <row r="96" spans="1:14" ht="54" customHeight="1">
      <c r="A96" s="50"/>
      <c r="B96" s="50"/>
      <c r="C96" s="379" t="s">
        <v>159</v>
      </c>
      <c r="D96" s="453"/>
      <c r="E96" s="453"/>
      <c r="F96" s="331" t="s">
        <v>52</v>
      </c>
      <c r="G96" s="383"/>
      <c r="H96" s="249" t="s">
        <v>57</v>
      </c>
      <c r="I96" s="97"/>
      <c r="J96" s="383"/>
      <c r="K96" s="249" t="s">
        <v>57</v>
      </c>
      <c r="L96" s="97"/>
      <c r="M96" s="334" t="str">
        <f>IF(N96="","",VLOOKUP(N96,基準選択肢C,2,FALSE))</f>
        <v/>
      </c>
      <c r="N96" s="334" t="str">
        <f>IF(AND($M$7="研究分担医師",$G96="はい",$I97="有"),"基準1と7",IF(AND($M$7="研究分担医師",$J96="はい",$L97="有"),"基準1と7",IF($G96="はい","基準1",IF($J96="はい","基準1",""))))</f>
        <v/>
      </c>
    </row>
    <row r="97" spans="1:14" ht="48.9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t="str">
        <f>IF(N98="","",VLOOKUP(N98,基準選択肢C,2,FALSE))</f>
        <v/>
      </c>
      <c r="N98" s="334" t="str">
        <f>IF(AND($M$7="研究分担医師",$G98="はい",$I99&gt;=2500000),"基準1と7",IF(AND($M$7="研究分担医師",$J98="はい",$L99&gt;=2500000),"基準1と7",IF($G98="はい","基準1",IF($J98="はい","基準1",""))))</f>
        <v/>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t="str">
        <f>IF(N100="","",VLOOKUP(N100,基準選択肢C,2,FALSE))</f>
        <v/>
      </c>
      <c r="N100" s="334" t="str">
        <f>IF(G100="はい","基準1",IF(J100="はい","基準1",""))</f>
        <v/>
      </c>
    </row>
    <row r="101" spans="1:14" ht="54" customHeight="1">
      <c r="A101" s="50"/>
      <c r="B101" s="50"/>
      <c r="C101" s="346"/>
      <c r="D101" s="347"/>
      <c r="E101" s="348"/>
      <c r="F101" s="375"/>
      <c r="G101" s="359"/>
      <c r="H101" s="57" t="s">
        <v>54</v>
      </c>
      <c r="I101" s="58"/>
      <c r="J101" s="359"/>
      <c r="K101" s="57" t="s">
        <v>54</v>
      </c>
      <c r="L101" s="58"/>
      <c r="M101" s="304"/>
      <c r="N101" s="304" t="str">
        <f>IF(G101="はい","基準1",IF(J101="はい","基準1",""))</f>
        <v/>
      </c>
    </row>
    <row r="102" spans="1:14" ht="73.5" customHeight="1">
      <c r="A102" s="50"/>
      <c r="B102" s="50"/>
      <c r="C102" s="437" t="s">
        <v>189</v>
      </c>
      <c r="D102" s="438"/>
      <c r="E102" s="439"/>
      <c r="F102" s="56" t="s">
        <v>52</v>
      </c>
      <c r="G102" s="250"/>
      <c r="H102" s="57" t="s">
        <v>53</v>
      </c>
      <c r="I102" s="55"/>
      <c r="J102" s="250"/>
      <c r="K102" s="57" t="s">
        <v>53</v>
      </c>
      <c r="L102" s="55"/>
      <c r="M102" s="54" t="str">
        <f>IF(N102="","",VLOOKUP(N102,基準選択肢C,2,FALSE))</f>
        <v/>
      </c>
      <c r="N102" s="54" t="str">
        <f>IF(AND($M$7="研究分担医師",G102="はい"),"基準1と7",IF(AND($M$7="研究分担医師",J102="はい"),"基準1と7",IF(OR(G102="はい",J102="はい"),"基準1","")))</f>
        <v/>
      </c>
    </row>
    <row r="103" spans="1:14" ht="80.099999999999994" customHeight="1">
      <c r="A103" s="50"/>
      <c r="B103" s="50"/>
      <c r="C103" s="440"/>
      <c r="D103" s="441"/>
      <c r="E103" s="442"/>
      <c r="F103" s="56" t="s">
        <v>51</v>
      </c>
      <c r="G103" s="250"/>
      <c r="H103" s="57" t="s">
        <v>53</v>
      </c>
      <c r="I103" s="55"/>
      <c r="J103" s="250"/>
      <c r="K103" s="57" t="s">
        <v>53</v>
      </c>
      <c r="L103" s="55"/>
      <c r="M103" s="54" t="str">
        <f>IF(N103="","",VLOOKUP(N103,基準選択肢C,2,FALSE))</f>
        <v/>
      </c>
      <c r="N103" s="54" t="str">
        <f>IF(G103="はい","基準1",IF(J103="はい","基準1",""))</f>
        <v/>
      </c>
    </row>
    <row r="104" spans="1:14" ht="62.25" customHeight="1">
      <c r="A104" s="50"/>
      <c r="B104" s="50"/>
      <c r="C104" s="443" t="s">
        <v>172</v>
      </c>
      <c r="D104" s="444"/>
      <c r="E104" s="445"/>
      <c r="F104" s="331" t="s">
        <v>52</v>
      </c>
      <c r="G104" s="332"/>
      <c r="H104" s="57" t="s">
        <v>228</v>
      </c>
      <c r="I104" s="55"/>
      <c r="J104" s="332"/>
      <c r="K104" s="57" t="s">
        <v>228</v>
      </c>
      <c r="L104" s="55"/>
      <c r="M104" s="334" t="str">
        <f>IF(N104="","",VLOOKUP(N104,基準選択肢C,2,FALSE))</f>
        <v/>
      </c>
      <c r="N104" s="334" t="str">
        <f>IF(AND($M$7="研究分担医師",G104="はい",I104="はい"),"基準1と7",IF(AND($M$7="研究分担医師",J104="はい",L104="はい"),"基準1と7",IF(AND(G104="はい",I104="はい"),"基準1",IF(AND(J104="はい",L104="はい"),"基準1",IF(AND(G104="はい",I104="いいえ"),"基準1",IF(AND(J104="はい",L104="いいえ"),"基準1",""))))))</f>
        <v/>
      </c>
    </row>
    <row r="105" spans="1:14" ht="80.099999999999994"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t="str">
        <f>IF(N106="","",VLOOKUP(N106,基準選択肢C,2,FALSE))</f>
        <v/>
      </c>
      <c r="N106" s="334" t="str">
        <f>IF(G106="はい","基準1",IF(J106="はい","基準1",""))</f>
        <v/>
      </c>
    </row>
    <row r="107" spans="1:14" ht="80.099999999999994"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t="str">
        <f>IF(N108="","",VLOOKUP(N108,基準選択肢C,2))</f>
        <v/>
      </c>
      <c r="N108" s="334" t="str">
        <f>IF(AND($M$7="研究分担医師",G108="はい",I108="はい"),"基準1と7",IF(AND($M$7="研究分担医師",J108="はい",L108="はい"),"基準1と7",IF(AND(G108="はい",I108="はい"),"基準1",IF(AND(J108="はい",L108="はい"),"基準1",IF(AND(G108="はい",I108="いいえ"),"基準1",IF(AND(J108="はい",L108="いいえ"),"基準1",""))))))</f>
        <v/>
      </c>
    </row>
    <row r="109" spans="1:14" ht="80.099999999999994"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t="str">
        <f>IF(N110="","",VLOOKUP(N110,基準選択肢C,2))</f>
        <v/>
      </c>
      <c r="N110" s="334" t="str">
        <f>IF(G110="はい","基準1",IF(J110="はい","基準1",""))</f>
        <v/>
      </c>
    </row>
    <row r="111" spans="1:14" ht="80.099999999999994" customHeight="1">
      <c r="A111" s="50"/>
      <c r="B111" s="50"/>
      <c r="C111" s="435"/>
      <c r="D111" s="436"/>
      <c r="E111" s="436"/>
      <c r="F111" s="422"/>
      <c r="G111" s="333"/>
      <c r="H111" s="57" t="s">
        <v>82</v>
      </c>
      <c r="I111" s="55"/>
      <c r="J111" s="333"/>
      <c r="K111" s="57" t="s">
        <v>82</v>
      </c>
      <c r="L111" s="55"/>
      <c r="M111" s="304"/>
      <c r="N111" s="304"/>
    </row>
    <row r="112" spans="1:14" ht="20.100000000000001" customHeight="1">
      <c r="A112" s="50"/>
      <c r="B112" s="50"/>
      <c r="G112" s="48"/>
      <c r="H112" s="48"/>
      <c r="N112" s="252"/>
    </row>
    <row r="113" spans="1:14" ht="31.5" customHeight="1">
      <c r="A113" s="50"/>
      <c r="B113" s="50"/>
      <c r="C113" s="60"/>
      <c r="D113" s="63"/>
      <c r="E113" s="62" t="s">
        <v>168</v>
      </c>
      <c r="F113" s="61" t="s">
        <v>86</v>
      </c>
      <c r="G113" s="386" t="str">
        <f>IF(G16="","",G16)</f>
        <v/>
      </c>
      <c r="H113" s="387"/>
      <c r="I113" s="387"/>
      <c r="J113" s="387"/>
      <c r="K113" s="387"/>
      <c r="L113" s="387"/>
      <c r="M113" s="388"/>
      <c r="N113" s="247"/>
    </row>
    <row r="114" spans="1:14" ht="20.100000000000001"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t="str">
        <f>IF(N118="","",VLOOKUP(N118,基準選択肢C,2,FALSE))</f>
        <v/>
      </c>
      <c r="N118" s="54" t="str">
        <f>IF(G118="はい","基準1",IF(J118="はい","基準1",""))</f>
        <v/>
      </c>
    </row>
    <row r="119" spans="1:14" ht="54" customHeight="1">
      <c r="A119" s="50"/>
      <c r="B119" s="50"/>
      <c r="C119" s="379" t="s">
        <v>159</v>
      </c>
      <c r="D119" s="453"/>
      <c r="E119" s="453"/>
      <c r="F119" s="331" t="s">
        <v>52</v>
      </c>
      <c r="G119" s="383"/>
      <c r="H119" s="249" t="s">
        <v>57</v>
      </c>
      <c r="I119" s="97"/>
      <c r="J119" s="383"/>
      <c r="K119" s="249" t="s">
        <v>57</v>
      </c>
      <c r="L119" s="97"/>
      <c r="M119" s="334" t="str">
        <f>IF(N119="","",VLOOKUP(N119,基準選択肢C,2,FALSE))</f>
        <v/>
      </c>
      <c r="N119" s="334" t="str">
        <f>IF(AND($M$7="研究分担医師",$G119="はい",$I120="有"),"基準1と7",IF(AND($M$7="研究分担医師",$J119="はい",$L120="有"),"基準1と7",IF($G119="はい","基準1",IF($J119="はい","基準1",""))))</f>
        <v/>
      </c>
    </row>
    <row r="120" spans="1:14" ht="48.9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t="str">
        <f>IF(N121="","",VLOOKUP(N121,基準選択肢C,2,FALSE))</f>
        <v/>
      </c>
      <c r="N121" s="334" t="str">
        <f>IF(AND($M$7="研究分担医師",$G121="はい",$I122&gt;=2500000),"基準1と7",IF(AND($M$7="研究分担医師",$J121="はい",$L122&gt;=2500000),"基準1と7",IF($G121="はい","基準1",IF($J121="はい","基準1",""))))</f>
        <v/>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t="str">
        <f>IF(N123="","",VLOOKUP(N123,基準選択肢C,2,FALSE))</f>
        <v/>
      </c>
      <c r="N123" s="334" t="str">
        <f>IF(G123="はい","基準1",IF(J123="はい","基準1",""))</f>
        <v/>
      </c>
    </row>
    <row r="124" spans="1:14" ht="54" customHeight="1">
      <c r="A124" s="50"/>
      <c r="B124" s="50"/>
      <c r="C124" s="346"/>
      <c r="D124" s="347"/>
      <c r="E124" s="348"/>
      <c r="F124" s="375"/>
      <c r="G124" s="359"/>
      <c r="H124" s="57" t="s">
        <v>54</v>
      </c>
      <c r="I124" s="58"/>
      <c r="J124" s="359"/>
      <c r="K124" s="57" t="s">
        <v>54</v>
      </c>
      <c r="L124" s="58"/>
      <c r="M124" s="304"/>
      <c r="N124" s="304" t="str">
        <f>IF(G124="はい","基準1",IF(J124="はい","基準1",""))</f>
        <v/>
      </c>
    </row>
    <row r="125" spans="1:14" ht="73.5" customHeight="1">
      <c r="A125" s="50"/>
      <c r="B125" s="50"/>
      <c r="C125" s="437" t="s">
        <v>190</v>
      </c>
      <c r="D125" s="438"/>
      <c r="E125" s="439"/>
      <c r="F125" s="56" t="s">
        <v>52</v>
      </c>
      <c r="G125" s="250"/>
      <c r="H125" s="57" t="s">
        <v>53</v>
      </c>
      <c r="I125" s="55"/>
      <c r="J125" s="250"/>
      <c r="K125" s="57" t="s">
        <v>53</v>
      </c>
      <c r="L125" s="55"/>
      <c r="M125" s="54" t="str">
        <f>IF(N125="","",VLOOKUP(N125,基準選択肢C,2,FALSE))</f>
        <v/>
      </c>
      <c r="N125" s="54" t="str">
        <f>IF(AND($M$7="研究分担医師",G125="はい"),"基準1と7",IF(AND($M$7="研究分担医師",J125="はい"),"基準1と7",IF(OR(G125="はい",J125="はい"),"基準1","")))</f>
        <v/>
      </c>
    </row>
    <row r="126" spans="1:14" ht="80.099999999999994" customHeight="1">
      <c r="A126" s="50"/>
      <c r="B126" s="50"/>
      <c r="C126" s="440"/>
      <c r="D126" s="441"/>
      <c r="E126" s="442"/>
      <c r="F126" s="56" t="s">
        <v>51</v>
      </c>
      <c r="G126" s="250"/>
      <c r="H126" s="57" t="s">
        <v>53</v>
      </c>
      <c r="I126" s="55"/>
      <c r="J126" s="250"/>
      <c r="K126" s="57" t="s">
        <v>53</v>
      </c>
      <c r="L126" s="55"/>
      <c r="M126" s="54" t="str">
        <f>IF(N126="","",VLOOKUP(N126,基準選択肢C,2,FALSE))</f>
        <v/>
      </c>
      <c r="N126" s="54" t="str">
        <f>IF(G126="はい","基準1",IF(J126="はい","基準1",""))</f>
        <v/>
      </c>
    </row>
    <row r="127" spans="1:14" ht="62.25" customHeight="1">
      <c r="A127" s="50"/>
      <c r="B127" s="50"/>
      <c r="C127" s="443" t="s">
        <v>172</v>
      </c>
      <c r="D127" s="444"/>
      <c r="E127" s="445"/>
      <c r="F127" s="331" t="s">
        <v>52</v>
      </c>
      <c r="G127" s="332"/>
      <c r="H127" s="57" t="s">
        <v>228</v>
      </c>
      <c r="I127" s="55"/>
      <c r="J127" s="332"/>
      <c r="K127" s="57" t="s">
        <v>228</v>
      </c>
      <c r="L127" s="55"/>
      <c r="M127" s="334" t="str">
        <f>IF(N127="","",VLOOKUP(N127,基準選択肢C,2,FALSE))</f>
        <v/>
      </c>
      <c r="N127" s="334" t="str">
        <f>IF(AND($M$7="研究分担医師",G127="はい",I127="はい"),"基準1と7",IF(AND($M$7="研究分担医師",J127="はい",L127="はい"),"基準1と7",IF(AND(G127="はい",I127="はい"),"基準1",IF(AND(J127="はい",L127="はい"),"基準1",IF(AND(G127="はい",I127="いいえ"),"基準1",IF(AND(J127="はい",L127="いいえ"),"基準1",""))))))</f>
        <v/>
      </c>
    </row>
    <row r="128" spans="1:14" ht="80.099999999999994"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t="str">
        <f>IF(N129="","",VLOOKUP(N129,基準選択肢C,2,FALSE))</f>
        <v/>
      </c>
      <c r="N129" s="334" t="str">
        <f>IF(G129="はい","基準1",IF(J129="はい","基準1",""))</f>
        <v/>
      </c>
    </row>
    <row r="130" spans="1:14" ht="80.099999999999994"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t="str">
        <f>IF(N131="","",VLOOKUP(N131,基準選択肢C,2))</f>
        <v/>
      </c>
      <c r="N131" s="334" t="str">
        <f>IF(AND($M$7="研究分担医師",G131="はい",I131="はい"),"基準1と7",IF(AND($M$7="研究分担医師",J131="はい",L131="はい"),"基準1と7",IF(AND(G131="はい",I131="はい"),"基準1",IF(AND(J131="はい",L131="はい"),"基準1",IF(AND(G131="はい",I131="いいえ"),"基準1",IF(AND(J131="はい",L131="いいえ"),"基準1",""))))))</f>
        <v/>
      </c>
    </row>
    <row r="132" spans="1:14" ht="80.099999999999994"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t="str">
        <f>IF(N133="","",VLOOKUP(N133,基準選択肢C,2))</f>
        <v/>
      </c>
      <c r="N133" s="334" t="str">
        <f>IF(G133="はい","基準1",IF(J133="はい","基準1",""))</f>
        <v/>
      </c>
    </row>
    <row r="134" spans="1:14" ht="80.099999999999994" customHeight="1">
      <c r="A134" s="50"/>
      <c r="B134" s="50"/>
      <c r="C134" s="435"/>
      <c r="D134" s="436"/>
      <c r="E134" s="436"/>
      <c r="F134" s="422"/>
      <c r="G134" s="333"/>
      <c r="H134" s="57" t="s">
        <v>82</v>
      </c>
      <c r="I134" s="55"/>
      <c r="J134" s="333"/>
      <c r="K134" s="57" t="s">
        <v>82</v>
      </c>
      <c r="L134" s="55"/>
      <c r="M134" s="304"/>
      <c r="N134" s="304"/>
    </row>
    <row r="135" spans="1:14">
      <c r="G135" s="48"/>
      <c r="H135" s="48"/>
      <c r="N135" s="252"/>
    </row>
    <row r="136" spans="1:14" ht="31.5" customHeight="1">
      <c r="A136" s="50"/>
      <c r="B136" s="50"/>
      <c r="C136" s="60"/>
      <c r="D136" s="63"/>
      <c r="E136" s="62" t="s">
        <v>168</v>
      </c>
      <c r="F136" s="61" t="s">
        <v>87</v>
      </c>
      <c r="G136" s="386" t="str">
        <f>IF(G17="","",G17)</f>
        <v/>
      </c>
      <c r="H136" s="387"/>
      <c r="I136" s="387"/>
      <c r="J136" s="387"/>
      <c r="K136" s="387"/>
      <c r="L136" s="387"/>
      <c r="M136" s="388"/>
      <c r="N136" s="247"/>
    </row>
    <row r="137" spans="1:14" ht="20.100000000000001"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t="str">
        <f>IF(N141="","",VLOOKUP(N141,基準選択肢C,2,FALSE))</f>
        <v/>
      </c>
      <c r="N141" s="54" t="str">
        <f>IF(G141="はい","基準1",IF(J141="はい","基準1",""))</f>
        <v/>
      </c>
    </row>
    <row r="142" spans="1:14" ht="54" customHeight="1">
      <c r="A142" s="50"/>
      <c r="B142" s="50"/>
      <c r="C142" s="379" t="s">
        <v>159</v>
      </c>
      <c r="D142" s="453"/>
      <c r="E142" s="453"/>
      <c r="F142" s="331" t="s">
        <v>52</v>
      </c>
      <c r="G142" s="383"/>
      <c r="H142" s="249" t="s">
        <v>57</v>
      </c>
      <c r="I142" s="97"/>
      <c r="J142" s="383"/>
      <c r="K142" s="249" t="s">
        <v>57</v>
      </c>
      <c r="L142" s="97"/>
      <c r="M142" s="334" t="str">
        <f>IF(N142="","",VLOOKUP(N142,基準選択肢C,2,FALSE))</f>
        <v/>
      </c>
      <c r="N142" s="334" t="str">
        <f>IF(AND($M$7="研究分担医師",$G142="はい",$I143="有"),"基準1と7",IF(AND($M$7="研究分担医師",$J142="はい",$L143="有"),"基準1と7",IF($G142="はい","基準1",IF($J142="はい","基準1",""))))</f>
        <v/>
      </c>
    </row>
    <row r="143" spans="1:14" ht="48.9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t="str">
        <f>IF(N144="","",VLOOKUP(N144,基準選択肢C,2,FALSE))</f>
        <v/>
      </c>
      <c r="N144" s="334" t="str">
        <f>IF(AND($M$7="研究分担医師",$G144="はい",$I145&gt;=2500000),"基準1と7",IF(AND($M$7="研究分担医師",$J144="はい",$L145&gt;=2500000),"基準1と7",IF($G144="はい","基準1",IF($J144="はい","基準1",""))))</f>
        <v/>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t="str">
        <f>IF(N146="","",VLOOKUP(N146,基準選択肢C,2,FALSE))</f>
        <v/>
      </c>
      <c r="N146" s="334" t="str">
        <f>IF(G146="はい","基準1",IF(J146="はい","基準1",""))</f>
        <v/>
      </c>
    </row>
    <row r="147" spans="1:14" ht="54" customHeight="1">
      <c r="A147" s="50"/>
      <c r="B147" s="50"/>
      <c r="C147" s="346"/>
      <c r="D147" s="347"/>
      <c r="E147" s="348"/>
      <c r="F147" s="375"/>
      <c r="G147" s="359"/>
      <c r="H147" s="57" t="s">
        <v>54</v>
      </c>
      <c r="I147" s="58"/>
      <c r="J147" s="359"/>
      <c r="K147" s="57" t="s">
        <v>54</v>
      </c>
      <c r="L147" s="58"/>
      <c r="M147" s="304"/>
      <c r="N147" s="304" t="str">
        <f>IF(G147="はい","基準1",IF(J147="はい","基準1",""))</f>
        <v/>
      </c>
    </row>
    <row r="148" spans="1:14" ht="73.5" customHeight="1">
      <c r="A148" s="50"/>
      <c r="B148" s="50"/>
      <c r="C148" s="437" t="s">
        <v>191</v>
      </c>
      <c r="D148" s="438"/>
      <c r="E148" s="439"/>
      <c r="F148" s="56" t="s">
        <v>52</v>
      </c>
      <c r="G148" s="250"/>
      <c r="H148" s="57" t="s">
        <v>53</v>
      </c>
      <c r="I148" s="55"/>
      <c r="J148" s="250"/>
      <c r="K148" s="57" t="s">
        <v>53</v>
      </c>
      <c r="L148" s="55"/>
      <c r="M148" s="54" t="str">
        <f>IF(N148="","",VLOOKUP(N148,基準選択肢C,2,FALSE))</f>
        <v/>
      </c>
      <c r="N148" s="54" t="str">
        <f>IF(AND($M$7="研究分担医師",G148="はい"),"基準1と7",IF(AND($M$7="研究分担医師",J148="はい"),"基準1と7",IF(OR(G148="はい",J148="はい"),"基準1","")))</f>
        <v/>
      </c>
    </row>
    <row r="149" spans="1:14" ht="80.099999999999994" customHeight="1">
      <c r="A149" s="50"/>
      <c r="B149" s="50"/>
      <c r="C149" s="440"/>
      <c r="D149" s="441"/>
      <c r="E149" s="442"/>
      <c r="F149" s="56" t="s">
        <v>51</v>
      </c>
      <c r="G149" s="250"/>
      <c r="H149" s="57" t="s">
        <v>53</v>
      </c>
      <c r="I149" s="55"/>
      <c r="J149" s="250"/>
      <c r="K149" s="57" t="s">
        <v>53</v>
      </c>
      <c r="L149" s="55"/>
      <c r="M149" s="54" t="str">
        <f>IF(N149="","",VLOOKUP(N149,基準選択肢C,2,FALSE))</f>
        <v/>
      </c>
      <c r="N149" s="54" t="str">
        <f>IF(G149="はい","基準1",IF(J149="はい","基準1",""))</f>
        <v/>
      </c>
    </row>
    <row r="150" spans="1:14" ht="62.25" customHeight="1">
      <c r="A150" s="50"/>
      <c r="B150" s="50"/>
      <c r="C150" s="443" t="s">
        <v>172</v>
      </c>
      <c r="D150" s="444"/>
      <c r="E150" s="445"/>
      <c r="F150" s="331" t="s">
        <v>52</v>
      </c>
      <c r="G150" s="332"/>
      <c r="H150" s="57" t="s">
        <v>228</v>
      </c>
      <c r="I150" s="55"/>
      <c r="J150" s="332"/>
      <c r="K150" s="57" t="s">
        <v>228</v>
      </c>
      <c r="L150" s="55"/>
      <c r="M150" s="334" t="str">
        <f>IF(N150="","",VLOOKUP(N150,基準選択肢C,2,FALSE))</f>
        <v/>
      </c>
      <c r="N150" s="334" t="str">
        <f>IF(AND($M$7="研究分担医師",G150="はい",I150="はい"),"基準1と7",IF(AND($M$7="研究分担医師",J150="はい",L150="はい"),"基準1と7",IF(AND(G150="はい",I150="はい"),"基準1",IF(AND(J150="はい",L150="はい"),"基準1",IF(AND(G150="はい",I150="いいえ"),"基準1",IF(AND(J150="はい",L150="いいえ"),"基準1",""))))))</f>
        <v/>
      </c>
    </row>
    <row r="151" spans="1:14" ht="80.099999999999994"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t="str">
        <f>IF(N152="","",VLOOKUP(N152,基準選択肢C,2,FALSE))</f>
        <v/>
      </c>
      <c r="N152" s="334" t="str">
        <f>IF(G152="はい","基準1",IF(J152="はい","基準1",""))</f>
        <v/>
      </c>
    </row>
    <row r="153" spans="1:14" ht="80.099999999999994"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t="str">
        <f>IF(N154="","",VLOOKUP(N154,基準選択肢C,2))</f>
        <v/>
      </c>
      <c r="N154" s="334" t="str">
        <f>IF(AND($M$7="研究分担医師",G154="はい",I154="はい"),"基準1と7",IF(AND($M$7="研究分担医師",J154="はい",L154="はい"),"基準1と7",IF(AND(G154="はい",I154="はい"),"基準1",IF(AND(J154="はい",L154="はい"),"基準1",IF(AND(G154="はい",I154="いいえ"),"基準1",IF(AND(J154="はい",L154="いいえ"),"基準1",""))))))</f>
        <v/>
      </c>
    </row>
    <row r="155" spans="1:14" ht="80.099999999999994"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t="str">
        <f>IF(N156="","",VLOOKUP(N156,基準選択肢C,2))</f>
        <v/>
      </c>
      <c r="N156" s="334" t="str">
        <f>IF(G156="はい","基準1",IF(J156="はい","基準1",""))</f>
        <v/>
      </c>
    </row>
    <row r="157" spans="1:14" ht="80.099999999999994" customHeight="1">
      <c r="A157" s="50"/>
      <c r="B157" s="50"/>
      <c r="C157" s="435"/>
      <c r="D157" s="436"/>
      <c r="E157" s="436"/>
      <c r="F157" s="422"/>
      <c r="G157" s="333"/>
      <c r="H157" s="57" t="s">
        <v>82</v>
      </c>
      <c r="I157" s="55"/>
      <c r="J157" s="333"/>
      <c r="K157" s="57" t="s">
        <v>82</v>
      </c>
      <c r="L157" s="55"/>
      <c r="M157" s="304"/>
      <c r="N157" s="304"/>
    </row>
    <row r="158" spans="1:14">
      <c r="G158" s="48"/>
      <c r="H158" s="48"/>
      <c r="N158" s="252"/>
    </row>
    <row r="159" spans="1:14" ht="31.5" customHeight="1">
      <c r="A159" s="50"/>
      <c r="B159" s="50"/>
      <c r="C159" s="60"/>
      <c r="D159" s="63"/>
      <c r="E159" s="62" t="s">
        <v>168</v>
      </c>
      <c r="F159" s="61" t="s">
        <v>88</v>
      </c>
      <c r="G159" s="386" t="str">
        <f>IF(G18="","",G18)</f>
        <v/>
      </c>
      <c r="H159" s="387"/>
      <c r="I159" s="387"/>
      <c r="J159" s="387"/>
      <c r="K159" s="387"/>
      <c r="L159" s="387"/>
      <c r="M159" s="388"/>
      <c r="N159" s="247"/>
    </row>
    <row r="160" spans="1:14" ht="20.100000000000001"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t="str">
        <f>IF(N164="","",VLOOKUP(N164,基準選択肢C,2,FALSE))</f>
        <v/>
      </c>
      <c r="N164" s="54" t="str">
        <f>IF(G164="はい","基準1",IF(J164="はい","基準1",""))</f>
        <v/>
      </c>
    </row>
    <row r="165" spans="1:14" ht="54" customHeight="1">
      <c r="A165" s="50"/>
      <c r="B165" s="50"/>
      <c r="C165" s="379" t="s">
        <v>159</v>
      </c>
      <c r="D165" s="453"/>
      <c r="E165" s="453"/>
      <c r="F165" s="331" t="s">
        <v>52</v>
      </c>
      <c r="G165" s="383"/>
      <c r="H165" s="249" t="s">
        <v>57</v>
      </c>
      <c r="I165" s="97"/>
      <c r="J165" s="383"/>
      <c r="K165" s="249" t="s">
        <v>57</v>
      </c>
      <c r="L165" s="97"/>
      <c r="M165" s="334" t="str">
        <f>IF(N165="","",VLOOKUP(N165,基準選択肢C,2,FALSE))</f>
        <v/>
      </c>
      <c r="N165" s="334" t="str">
        <f>IF(AND($M$7="研究分担医師",$G165="はい",$I166="有"),"基準1と7",IF(AND($M$7="研究分担医師",$J165="はい",$L166="有"),"基準1と7",IF($G165="はい","基準1",IF($J165="はい","基準1",""))))</f>
        <v/>
      </c>
    </row>
    <row r="166" spans="1:14" ht="48.9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t="str">
        <f>IF(N167="","",VLOOKUP(N167,基準選択肢C,2,FALSE))</f>
        <v/>
      </c>
      <c r="N167" s="334" t="str">
        <f>IF(AND($M$7="研究分担医師",$G167="はい",$I168&gt;=2500000),"基準1と7",IF(AND($M$7="研究分担医師",$J167="はい",$L168&gt;=2500000),"基準1と7",IF($G167="はい","基準1",IF($J167="はい","基準1",""))))</f>
        <v/>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t="str">
        <f>IF(N169="","",VLOOKUP(N169,基準選択肢C,2,FALSE))</f>
        <v/>
      </c>
      <c r="N169" s="334" t="str">
        <f>IF(G169="はい","基準1",IF(J169="はい","基準1",""))</f>
        <v/>
      </c>
    </row>
    <row r="170" spans="1:14" ht="54" customHeight="1">
      <c r="A170" s="50"/>
      <c r="B170" s="50"/>
      <c r="C170" s="346"/>
      <c r="D170" s="347"/>
      <c r="E170" s="348"/>
      <c r="F170" s="375"/>
      <c r="G170" s="359"/>
      <c r="H170" s="57" t="s">
        <v>54</v>
      </c>
      <c r="I170" s="58"/>
      <c r="J170" s="359"/>
      <c r="K170" s="57" t="s">
        <v>54</v>
      </c>
      <c r="L170" s="58"/>
      <c r="M170" s="304"/>
      <c r="N170" s="304" t="str">
        <f>IF(G170="はい","基準1",IF(J170="はい","基準1",""))</f>
        <v/>
      </c>
    </row>
    <row r="171" spans="1:14" ht="73.5" customHeight="1">
      <c r="A171" s="50"/>
      <c r="B171" s="50"/>
      <c r="C171" s="437" t="s">
        <v>190</v>
      </c>
      <c r="D171" s="438"/>
      <c r="E171" s="439"/>
      <c r="F171" s="56" t="s">
        <v>52</v>
      </c>
      <c r="G171" s="250"/>
      <c r="H171" s="57" t="s">
        <v>53</v>
      </c>
      <c r="I171" s="55"/>
      <c r="J171" s="250"/>
      <c r="K171" s="57" t="s">
        <v>53</v>
      </c>
      <c r="L171" s="55"/>
      <c r="M171" s="54" t="str">
        <f>IF(N171="","",VLOOKUP(N171,基準選択肢C,2,FALSE))</f>
        <v/>
      </c>
      <c r="N171" s="54" t="str">
        <f>IF(AND($M$7="研究分担医師",G171="はい"),"基準1と7",IF(AND($M$7="研究分担医師",J171="はい"),"基準1と7",IF(OR(G171="はい",J171="はい"),"基準1","")))</f>
        <v/>
      </c>
    </row>
    <row r="172" spans="1:14" ht="80.099999999999994" customHeight="1">
      <c r="A172" s="50"/>
      <c r="B172" s="50"/>
      <c r="C172" s="440"/>
      <c r="D172" s="441"/>
      <c r="E172" s="442"/>
      <c r="F172" s="56" t="s">
        <v>51</v>
      </c>
      <c r="G172" s="250"/>
      <c r="H172" s="57" t="s">
        <v>53</v>
      </c>
      <c r="I172" s="55"/>
      <c r="J172" s="250"/>
      <c r="K172" s="57" t="s">
        <v>53</v>
      </c>
      <c r="L172" s="55"/>
      <c r="M172" s="54" t="str">
        <f>IF(N172="","",VLOOKUP(N172,基準選択肢C,2,FALSE))</f>
        <v/>
      </c>
      <c r="N172" s="54" t="str">
        <f>IF(G172="はい","基準1",IF(J172="はい","基準1",""))</f>
        <v/>
      </c>
    </row>
    <row r="173" spans="1:14" ht="62.25" customHeight="1">
      <c r="A173" s="50"/>
      <c r="B173" s="50"/>
      <c r="C173" s="443" t="s">
        <v>172</v>
      </c>
      <c r="D173" s="444"/>
      <c r="E173" s="445"/>
      <c r="F173" s="331" t="s">
        <v>52</v>
      </c>
      <c r="G173" s="332"/>
      <c r="H173" s="57" t="s">
        <v>228</v>
      </c>
      <c r="I173" s="55"/>
      <c r="J173" s="332"/>
      <c r="K173" s="57" t="s">
        <v>228</v>
      </c>
      <c r="L173" s="55"/>
      <c r="M173" s="334" t="str">
        <f>IF(N173="","",VLOOKUP(N173,基準選択肢C,2,FALSE))</f>
        <v/>
      </c>
      <c r="N173" s="334" t="str">
        <f>IF(AND($M$7="研究分担医師",G173="はい",I173="はい"),"基準1と7",IF(AND($M$7="研究分担医師",J173="はい",L173="はい"),"基準1と7",IF(AND(G173="はい",I173="はい"),"基準1",IF(AND(J173="はい",L173="はい"),"基準1",IF(AND(G173="はい",I173="いいえ"),"基準1",IF(AND(J173="はい",L173="いいえ"),"基準1",""))))))</f>
        <v/>
      </c>
    </row>
    <row r="174" spans="1:14" ht="80.099999999999994"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t="str">
        <f>IF(N175="","",VLOOKUP(N175,基準選択肢C,2,FALSE))</f>
        <v/>
      </c>
      <c r="N175" s="334" t="str">
        <f>IF(G175="はい","基準1",IF(J175="はい","基準1",""))</f>
        <v/>
      </c>
    </row>
    <row r="176" spans="1:14" ht="80.099999999999994"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t="str">
        <f>IF(N177="","",VLOOKUP(N177,基準選択肢C,2))</f>
        <v/>
      </c>
      <c r="N177" s="334" t="str">
        <f>IF(AND($M$7="研究分担医師",G177="はい",I177="はい"),"基準1と7",IF(AND($M$7="研究分担医師",J177="はい",L177="はい"),"基準1と7",IF(AND(G177="はい",I177="はい"),"基準1",IF(AND(J177="はい",L177="はい"),"基準1",IF(AND(G177="はい",I177="いいえ"),"基準1",IF(AND(J177="はい",L177="いいえ"),"基準1",""))))))</f>
        <v/>
      </c>
    </row>
    <row r="178" spans="1:14" ht="80.099999999999994"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t="str">
        <f>IF(N179="","",VLOOKUP(N179,基準選択肢C,2))</f>
        <v/>
      </c>
      <c r="N179" s="334" t="str">
        <f>IF(G179="はい","基準1",IF(J179="はい","基準1",""))</f>
        <v/>
      </c>
    </row>
    <row r="180" spans="1:14" ht="80.099999999999994"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phoneticPr fontId="29"/>
  <conditionalFormatting sqref="M6">
    <cfRule type="expression" dxfId="897" priority="584">
      <formula>M6=""</formula>
    </cfRule>
  </conditionalFormatting>
  <conditionalFormatting sqref="M8">
    <cfRule type="expression" dxfId="896" priority="583">
      <formula>M8=""</formula>
    </cfRule>
  </conditionalFormatting>
  <conditionalFormatting sqref="D7:I8">
    <cfRule type="expression" dxfId="895" priority="580">
      <formula>$D$7=""</formula>
    </cfRule>
  </conditionalFormatting>
  <conditionalFormatting sqref="G21:M21">
    <cfRule type="expression" dxfId="894" priority="579">
      <formula>G21=""</formula>
    </cfRule>
  </conditionalFormatting>
  <conditionalFormatting sqref="M5">
    <cfRule type="expression" dxfId="893" priority="576">
      <formula>M5=""</formula>
    </cfRule>
  </conditionalFormatting>
  <conditionalFormatting sqref="G26:G35 J26:J35 G37 G39 J37 J39">
    <cfRule type="expression" dxfId="892" priority="575">
      <formula>G26=""</formula>
    </cfRule>
  </conditionalFormatting>
  <conditionalFormatting sqref="I26 L26">
    <cfRule type="expression" dxfId="891" priority="572">
      <formula>G26=""</formula>
    </cfRule>
    <cfRule type="expression" dxfId="890" priority="573">
      <formula>G26="いいえ"</formula>
    </cfRule>
    <cfRule type="expression" dxfId="889" priority="574">
      <formula>I26=""</formula>
    </cfRule>
  </conditionalFormatting>
  <conditionalFormatting sqref="I27 L27">
    <cfRule type="expression" dxfId="888" priority="569">
      <formula>G27="いいえ"</formula>
    </cfRule>
    <cfRule type="expression" dxfId="887" priority="570">
      <formula>G27=""</formula>
    </cfRule>
    <cfRule type="expression" dxfId="886" priority="571">
      <formula>I27=""</formula>
    </cfRule>
  </conditionalFormatting>
  <conditionalFormatting sqref="I28 L28">
    <cfRule type="expression" dxfId="885" priority="566">
      <formula>G27=""</formula>
    </cfRule>
    <cfRule type="expression" dxfId="884" priority="567">
      <formula>G27="いいえ"</formula>
    </cfRule>
    <cfRule type="expression" dxfId="883" priority="568">
      <formula>I28=""</formula>
    </cfRule>
  </conditionalFormatting>
  <conditionalFormatting sqref="M26:N26">
    <cfRule type="expression" dxfId="882" priority="563">
      <formula>$N$26&lt;&gt;""</formula>
    </cfRule>
    <cfRule type="expression" dxfId="881" priority="564">
      <formula>$J$26="はい"</formula>
    </cfRule>
    <cfRule type="expression" dxfId="880" priority="565">
      <formula>$G$26=$J$26</formula>
    </cfRule>
  </conditionalFormatting>
  <conditionalFormatting sqref="I29 L29 I31 L31">
    <cfRule type="expression" dxfId="879" priority="560">
      <formula>G29=""</formula>
    </cfRule>
    <cfRule type="expression" dxfId="878" priority="561">
      <formula>G29="いいえ"</formula>
    </cfRule>
    <cfRule type="expression" dxfId="877" priority="562">
      <formula>I29=""</formula>
    </cfRule>
  </conditionalFormatting>
  <conditionalFormatting sqref="I30 L30 I32 L32">
    <cfRule type="expression" dxfId="876" priority="557">
      <formula>G29=""</formula>
    </cfRule>
    <cfRule type="expression" dxfId="875" priority="558">
      <formula>G29="いいえ"</formula>
    </cfRule>
    <cfRule type="expression" dxfId="874" priority="559">
      <formula>I30=""</formula>
    </cfRule>
  </conditionalFormatting>
  <conditionalFormatting sqref="M27:N27">
    <cfRule type="expression" dxfId="873" priority="554">
      <formula>$N27&lt;&gt;""</formula>
    </cfRule>
    <cfRule type="expression" dxfId="872" priority="555">
      <formula>J27="はい"</formula>
    </cfRule>
    <cfRule type="expression" dxfId="871" priority="556">
      <formula>G27=J27</formula>
    </cfRule>
  </conditionalFormatting>
  <conditionalFormatting sqref="M29:N29">
    <cfRule type="expression" dxfId="870" priority="550">
      <formula>$N29&lt;&gt;""</formula>
    </cfRule>
    <cfRule type="expression" dxfId="869" priority="551">
      <formula>J29="はい"</formula>
    </cfRule>
    <cfRule type="expression" dxfId="868" priority="552">
      <formula>G29=J29</formula>
    </cfRule>
  </conditionalFormatting>
  <conditionalFormatting sqref="M31:N31">
    <cfRule type="expression" dxfId="867" priority="545">
      <formula>$G$21=""</formula>
    </cfRule>
  </conditionalFormatting>
  <conditionalFormatting sqref="M31:N31">
    <cfRule type="expression" dxfId="866" priority="546">
      <formula>$N31&lt;&gt;""</formula>
    </cfRule>
    <cfRule type="expression" dxfId="865" priority="547">
      <formula>J31="はい"</formula>
    </cfRule>
    <cfRule type="expression" dxfId="864" priority="548">
      <formula>G31=J31</formula>
    </cfRule>
  </conditionalFormatting>
  <conditionalFormatting sqref="I33:I34 L33:L34">
    <cfRule type="expression" dxfId="863" priority="540">
      <formula>G33=""</formula>
    </cfRule>
    <cfRule type="expression" dxfId="862" priority="541">
      <formula>G33="いいえ"</formula>
    </cfRule>
    <cfRule type="expression" dxfId="861" priority="542">
      <formula>I33=""</formula>
    </cfRule>
  </conditionalFormatting>
  <conditionalFormatting sqref="M33:N34">
    <cfRule type="expression" dxfId="860" priority="543">
      <formula>$J33="はい"</formula>
    </cfRule>
    <cfRule type="expression" dxfId="859" priority="544">
      <formula>$N33&lt;&gt;""</formula>
    </cfRule>
    <cfRule type="expression" dxfId="858" priority="553">
      <formula>$G33=$J33</formula>
    </cfRule>
  </conditionalFormatting>
  <conditionalFormatting sqref="I35 L35 I37 L37">
    <cfRule type="expression" dxfId="857" priority="537">
      <formula>G35=""</formula>
    </cfRule>
    <cfRule type="expression" dxfId="856" priority="538">
      <formula>G35="いいえ"</formula>
    </cfRule>
    <cfRule type="expression" dxfId="855" priority="539">
      <formula>I35=""</formula>
    </cfRule>
  </conditionalFormatting>
  <conditionalFormatting sqref="I36 L36 I38 L38">
    <cfRule type="expression" dxfId="854" priority="534">
      <formula>G35=""</formula>
    </cfRule>
    <cfRule type="expression" dxfId="853" priority="535">
      <formula>G35="いいえ"</formula>
    </cfRule>
    <cfRule type="expression" dxfId="852" priority="536">
      <formula>I36=""</formula>
    </cfRule>
  </conditionalFormatting>
  <conditionalFormatting sqref="M35:N35">
    <cfRule type="expression" dxfId="851" priority="529">
      <formula>$G$21=""</formula>
    </cfRule>
  </conditionalFormatting>
  <conditionalFormatting sqref="M35:N35">
    <cfRule type="expression" dxfId="850" priority="530">
      <formula>$N35&lt;&gt;""</formula>
    </cfRule>
    <cfRule type="expression" dxfId="849" priority="531">
      <formula>J35="はい"</formula>
    </cfRule>
    <cfRule type="expression" dxfId="848" priority="532">
      <formula>G35=J35</formula>
    </cfRule>
  </conditionalFormatting>
  <conditionalFormatting sqref="M37:N37">
    <cfRule type="expression" dxfId="847" priority="525">
      <formula>$G$21=""</formula>
    </cfRule>
  </conditionalFormatting>
  <conditionalFormatting sqref="M37:N37">
    <cfRule type="expression" dxfId="846" priority="526">
      <formula>$N37&lt;&gt;""</formula>
    </cfRule>
    <cfRule type="expression" dxfId="845" priority="527">
      <formula>J37="はい"</formula>
    </cfRule>
    <cfRule type="expression" dxfId="844" priority="528">
      <formula>G37=J37</formula>
    </cfRule>
  </conditionalFormatting>
  <conditionalFormatting sqref="M39:N39">
    <cfRule type="expression" dxfId="843" priority="516">
      <formula>$J39="はい"</formula>
    </cfRule>
    <cfRule type="expression" dxfId="842" priority="517">
      <formula>$N39&lt;&gt;""</formula>
    </cfRule>
    <cfRule type="expression" dxfId="841" priority="518">
      <formula>$G39=$J39</formula>
    </cfRule>
  </conditionalFormatting>
  <conditionalFormatting sqref="I40">
    <cfRule type="expression" dxfId="840" priority="513">
      <formula>G39=""</formula>
    </cfRule>
    <cfRule type="expression" dxfId="839" priority="514">
      <formula>G39="いいえ"</formula>
    </cfRule>
    <cfRule type="expression" dxfId="838" priority="515">
      <formula>I40=""</formula>
    </cfRule>
  </conditionalFormatting>
  <conditionalFormatting sqref="L40">
    <cfRule type="expression" dxfId="837" priority="510">
      <formula>J39=""</formula>
    </cfRule>
    <cfRule type="expression" dxfId="836" priority="511">
      <formula>J39="いいえ"</formula>
    </cfRule>
    <cfRule type="expression" dxfId="835" priority="512">
      <formula>L40=""</formula>
    </cfRule>
  </conditionalFormatting>
  <conditionalFormatting sqref="J41 G41">
    <cfRule type="expression" dxfId="834" priority="508">
      <formula>G41=""</formula>
    </cfRule>
  </conditionalFormatting>
  <conditionalFormatting sqref="I41">
    <cfRule type="expression" dxfId="833" priority="504">
      <formula>G41=""</formula>
    </cfRule>
    <cfRule type="expression" dxfId="832" priority="505">
      <formula>G41="いいえ"</formula>
    </cfRule>
    <cfRule type="expression" dxfId="831" priority="506">
      <formula>I41=""</formula>
    </cfRule>
  </conditionalFormatting>
  <conditionalFormatting sqref="L41">
    <cfRule type="expression" dxfId="830" priority="501">
      <formula>J41=""</formula>
    </cfRule>
    <cfRule type="expression" dxfId="829" priority="502">
      <formula>J41="いいえ"</formula>
    </cfRule>
    <cfRule type="expression" dxfId="828" priority="503">
      <formula>L41=""</formula>
    </cfRule>
  </conditionalFormatting>
  <conditionalFormatting sqref="M41:N41">
    <cfRule type="expression" dxfId="827" priority="498">
      <formula>$J41="はい"</formula>
    </cfRule>
    <cfRule type="expression" dxfId="826" priority="499">
      <formula>$N41&lt;&gt;""</formula>
    </cfRule>
    <cfRule type="expression" dxfId="825" priority="500">
      <formula>$G41=$J41</formula>
    </cfRule>
  </conditionalFormatting>
  <conditionalFormatting sqref="I39">
    <cfRule type="expression" dxfId="824" priority="523">
      <formula>G39=""</formula>
    </cfRule>
    <cfRule type="expression" dxfId="823" priority="524">
      <formula>G39="いいえ"</formula>
    </cfRule>
    <cfRule type="expression" dxfId="822" priority="533">
      <formula>I39=""</formula>
    </cfRule>
  </conditionalFormatting>
  <conditionalFormatting sqref="L39">
    <cfRule type="expression" dxfId="821" priority="519">
      <formula>J39=""</formula>
    </cfRule>
    <cfRule type="expression" dxfId="820" priority="520">
      <formula>J39="いいえ"</formula>
    </cfRule>
    <cfRule type="expression" dxfId="819" priority="522">
      <formula>L39=""</formula>
    </cfRule>
  </conditionalFormatting>
  <conditionalFormatting sqref="I42 L42">
    <cfRule type="expression" dxfId="818" priority="496" stopIfTrue="1">
      <formula>G41=""</formula>
    </cfRule>
    <cfRule type="expression" dxfId="817" priority="497" stopIfTrue="1">
      <formula>G41="いいえ"</formula>
    </cfRule>
    <cfRule type="expression" dxfId="816" priority="521" stopIfTrue="1">
      <formula>I42=""</formula>
    </cfRule>
  </conditionalFormatting>
  <conditionalFormatting sqref="G44:M44">
    <cfRule type="expression" dxfId="815" priority="495">
      <formula>G44=""</formula>
    </cfRule>
  </conditionalFormatting>
  <conditionalFormatting sqref="G49:G58 J49:J58 G60 G62 J60 J62">
    <cfRule type="expression" dxfId="814" priority="494">
      <formula>G49=""</formula>
    </cfRule>
  </conditionalFormatting>
  <conditionalFormatting sqref="I49 L49">
    <cfRule type="expression" dxfId="813" priority="491">
      <formula>G49=""</formula>
    </cfRule>
    <cfRule type="expression" dxfId="812" priority="492">
      <formula>G49="いいえ"</formula>
    </cfRule>
    <cfRule type="expression" dxfId="811" priority="493">
      <formula>I49=""</formula>
    </cfRule>
  </conditionalFormatting>
  <conditionalFormatting sqref="I50 L50">
    <cfRule type="expression" dxfId="810" priority="488">
      <formula>G50="いいえ"</formula>
    </cfRule>
    <cfRule type="expression" dxfId="809" priority="489">
      <formula>G50=""</formula>
    </cfRule>
    <cfRule type="expression" dxfId="808" priority="490">
      <formula>I50=""</formula>
    </cfRule>
  </conditionalFormatting>
  <conditionalFormatting sqref="I51 L51">
    <cfRule type="expression" dxfId="807" priority="485">
      <formula>G50=""</formula>
    </cfRule>
    <cfRule type="expression" dxfId="806" priority="486">
      <formula>G50="いいえ"</formula>
    </cfRule>
    <cfRule type="expression" dxfId="805" priority="487">
      <formula>I51=""</formula>
    </cfRule>
  </conditionalFormatting>
  <conditionalFormatting sqref="M49:N49">
    <cfRule type="expression" dxfId="804" priority="482">
      <formula>$N49&lt;&gt;""</formula>
    </cfRule>
    <cfRule type="expression" dxfId="803" priority="483">
      <formula>$J49="はい"</formula>
    </cfRule>
    <cfRule type="expression" dxfId="802" priority="484">
      <formula>$G49=$J49</formula>
    </cfRule>
  </conditionalFormatting>
  <conditionalFormatting sqref="I52 L52 I54 L54">
    <cfRule type="expression" dxfId="801" priority="479">
      <formula>G52=""</formula>
    </cfRule>
    <cfRule type="expression" dxfId="800" priority="480">
      <formula>G52="いいえ"</formula>
    </cfRule>
    <cfRule type="expression" dxfId="799" priority="481">
      <formula>I52=""</formula>
    </cfRule>
  </conditionalFormatting>
  <conditionalFormatting sqref="I53 L53 I55 L55">
    <cfRule type="expression" dxfId="798" priority="476">
      <formula>G52=""</formula>
    </cfRule>
    <cfRule type="expression" dxfId="797" priority="477">
      <formula>G52="いいえ"</formula>
    </cfRule>
    <cfRule type="expression" dxfId="796" priority="478">
      <formula>I53=""</formula>
    </cfRule>
  </conditionalFormatting>
  <conditionalFormatting sqref="M50:N50">
    <cfRule type="expression" dxfId="795" priority="473">
      <formula>$N50&lt;&gt;""</formula>
    </cfRule>
    <cfRule type="expression" dxfId="794" priority="474">
      <formula>J50="はい"</formula>
    </cfRule>
    <cfRule type="expression" dxfId="793" priority="475">
      <formula>G50=J50</formula>
    </cfRule>
  </conditionalFormatting>
  <conditionalFormatting sqref="M52:N52">
    <cfRule type="expression" dxfId="792" priority="468">
      <formula>$G$21=""</formula>
    </cfRule>
  </conditionalFormatting>
  <conditionalFormatting sqref="M52:N52">
    <cfRule type="expression" dxfId="791" priority="469">
      <formula>$N52&lt;&gt;""</formula>
    </cfRule>
    <cfRule type="expression" dxfId="790" priority="470">
      <formula>J52="はい"</formula>
    </cfRule>
    <cfRule type="expression" dxfId="789" priority="471">
      <formula>G52=J52</formula>
    </cfRule>
  </conditionalFormatting>
  <conditionalFormatting sqref="M54:N54">
    <cfRule type="expression" dxfId="788" priority="464">
      <formula>$G$21=""</formula>
    </cfRule>
  </conditionalFormatting>
  <conditionalFormatting sqref="M54:N54">
    <cfRule type="expression" dxfId="787" priority="465">
      <formula>$N54&lt;&gt;""</formula>
    </cfRule>
    <cfRule type="expression" dxfId="786" priority="466">
      <formula>J54="はい"</formula>
    </cfRule>
    <cfRule type="expression" dxfId="785" priority="467">
      <formula>G54=J54</formula>
    </cfRule>
  </conditionalFormatting>
  <conditionalFormatting sqref="I56:I57 L56:L57">
    <cfRule type="expression" dxfId="784" priority="459">
      <formula>G56=""</formula>
    </cfRule>
    <cfRule type="expression" dxfId="783" priority="460">
      <formula>G56="いいえ"</formula>
    </cfRule>
    <cfRule type="expression" dxfId="782" priority="461">
      <formula>I56=""</formula>
    </cfRule>
  </conditionalFormatting>
  <conditionalFormatting sqref="M56:N57">
    <cfRule type="expression" dxfId="781" priority="462">
      <formula>$J56="はい"</formula>
    </cfRule>
    <cfRule type="expression" dxfId="780" priority="463">
      <formula>$N56&lt;&gt;""</formula>
    </cfRule>
    <cfRule type="expression" dxfId="779" priority="472">
      <formula>$G56=$J56</formula>
    </cfRule>
  </conditionalFormatting>
  <conditionalFormatting sqref="I58 L58 I60 L60">
    <cfRule type="expression" dxfId="778" priority="456">
      <formula>G58=""</formula>
    </cfRule>
    <cfRule type="expression" dxfId="777" priority="457">
      <formula>G58="いいえ"</formula>
    </cfRule>
    <cfRule type="expression" dxfId="776" priority="458">
      <formula>I58=""</formula>
    </cfRule>
  </conditionalFormatting>
  <conditionalFormatting sqref="I59 L59 I61 L61">
    <cfRule type="expression" dxfId="775" priority="453">
      <formula>G58=""</formula>
    </cfRule>
    <cfRule type="expression" dxfId="774" priority="454">
      <formula>G58="いいえ"</formula>
    </cfRule>
    <cfRule type="expression" dxfId="773" priority="455">
      <formula>I59=""</formula>
    </cfRule>
  </conditionalFormatting>
  <conditionalFormatting sqref="M58:N58">
    <cfRule type="expression" dxfId="772" priority="448">
      <formula>$G$21=""</formula>
    </cfRule>
  </conditionalFormatting>
  <conditionalFormatting sqref="M58:N58">
    <cfRule type="expression" dxfId="771" priority="449">
      <formula>$N58&lt;&gt;""</formula>
    </cfRule>
    <cfRule type="expression" dxfId="770" priority="450">
      <formula>J58="はい"</formula>
    </cfRule>
    <cfRule type="expression" dxfId="769" priority="451">
      <formula>G58=J58</formula>
    </cfRule>
  </conditionalFormatting>
  <conditionalFormatting sqref="M60:N60">
    <cfRule type="expression" dxfId="768" priority="444">
      <formula>$G$21=""</formula>
    </cfRule>
  </conditionalFormatting>
  <conditionalFormatting sqref="M60:N60">
    <cfRule type="expression" dxfId="767" priority="445">
      <formula>$N60&lt;&gt;""</formula>
    </cfRule>
    <cfRule type="expression" dxfId="766" priority="446">
      <formula>J60="はい"</formula>
    </cfRule>
    <cfRule type="expression" dxfId="765" priority="447">
      <formula>G60=J60</formula>
    </cfRule>
  </conditionalFormatting>
  <conditionalFormatting sqref="M62:N62">
    <cfRule type="expression" dxfId="764" priority="435">
      <formula>$J62="はい"</formula>
    </cfRule>
    <cfRule type="expression" dxfId="763" priority="436">
      <formula>$N62&lt;&gt;""</formula>
    </cfRule>
    <cfRule type="expression" dxfId="762" priority="437">
      <formula>$G62=$J62</formula>
    </cfRule>
  </conditionalFormatting>
  <conditionalFormatting sqref="I63">
    <cfRule type="expression" dxfId="761" priority="432">
      <formula>G62=""</formula>
    </cfRule>
    <cfRule type="expression" dxfId="760" priority="433">
      <formula>G62="いいえ"</formula>
    </cfRule>
    <cfRule type="expression" dxfId="759" priority="434">
      <formula>I63=""</formula>
    </cfRule>
  </conditionalFormatting>
  <conditionalFormatting sqref="L63">
    <cfRule type="expression" dxfId="758" priority="429">
      <formula>J62=""</formula>
    </cfRule>
    <cfRule type="expression" dxfId="757" priority="430">
      <formula>J62="いいえ"</formula>
    </cfRule>
    <cfRule type="expression" dxfId="756" priority="431">
      <formula>L63=""</formula>
    </cfRule>
  </conditionalFormatting>
  <conditionalFormatting sqref="J64 G64">
    <cfRule type="expression" dxfId="755" priority="427">
      <formula>G64=""</formula>
    </cfRule>
  </conditionalFormatting>
  <conditionalFormatting sqref="I64">
    <cfRule type="expression" dxfId="754" priority="423">
      <formula>G64=""</formula>
    </cfRule>
    <cfRule type="expression" dxfId="753" priority="424">
      <formula>G64="いいえ"</formula>
    </cfRule>
    <cfRule type="expression" dxfId="752" priority="425">
      <formula>I64=""</formula>
    </cfRule>
  </conditionalFormatting>
  <conditionalFormatting sqref="L64">
    <cfRule type="expression" dxfId="751" priority="420">
      <formula>J64=""</formula>
    </cfRule>
    <cfRule type="expression" dxfId="750" priority="421">
      <formula>J64="いいえ"</formula>
    </cfRule>
    <cfRule type="expression" dxfId="749" priority="422">
      <formula>L64=""</formula>
    </cfRule>
  </conditionalFormatting>
  <conditionalFormatting sqref="M64:N64">
    <cfRule type="expression" dxfId="748" priority="417">
      <formula>$J64="はい"</formula>
    </cfRule>
    <cfRule type="expression" dxfId="747" priority="418">
      <formula>$N64&lt;&gt;""</formula>
    </cfRule>
    <cfRule type="expression" dxfId="746" priority="419">
      <formula>$G64=$J64</formula>
    </cfRule>
  </conditionalFormatting>
  <conditionalFormatting sqref="I62">
    <cfRule type="expression" dxfId="745" priority="442">
      <formula>G62=""</formula>
    </cfRule>
    <cfRule type="expression" dxfId="744" priority="443">
      <formula>G62="いいえ"</formula>
    </cfRule>
    <cfRule type="expression" dxfId="743" priority="452">
      <formula>I62=""</formula>
    </cfRule>
  </conditionalFormatting>
  <conditionalFormatting sqref="L62">
    <cfRule type="expression" dxfId="742" priority="438">
      <formula>J62=""</formula>
    </cfRule>
    <cfRule type="expression" dxfId="741" priority="439">
      <formula>J62="いいえ"</formula>
    </cfRule>
    <cfRule type="expression" dxfId="740" priority="441">
      <formula>L62=""</formula>
    </cfRule>
  </conditionalFormatting>
  <conditionalFormatting sqref="I65 L65">
    <cfRule type="expression" dxfId="739" priority="415" stopIfTrue="1">
      <formula>G64=""</formula>
    </cfRule>
    <cfRule type="expression" dxfId="738" priority="416" stopIfTrue="1">
      <formula>G64="いいえ"</formula>
    </cfRule>
    <cfRule type="expression" dxfId="737" priority="440" stopIfTrue="1">
      <formula>I65=""</formula>
    </cfRule>
  </conditionalFormatting>
  <conditionalFormatting sqref="G26:N42">
    <cfRule type="expression" dxfId="736" priority="414" stopIfTrue="1">
      <formula>$G$21=""</formula>
    </cfRule>
  </conditionalFormatting>
  <conditionalFormatting sqref="G67:M67">
    <cfRule type="expression" dxfId="735" priority="413">
      <formula>G67=""</formula>
    </cfRule>
  </conditionalFormatting>
  <conditionalFormatting sqref="G72:G81 J72:J81 G83 G85 J83 J85">
    <cfRule type="expression" dxfId="734" priority="412">
      <formula>G72=""</formula>
    </cfRule>
  </conditionalFormatting>
  <conditionalFormatting sqref="I72 L72">
    <cfRule type="expression" dxfId="733" priority="409">
      <formula>G72=""</formula>
    </cfRule>
    <cfRule type="expression" dxfId="732" priority="410">
      <formula>G72="いいえ"</formula>
    </cfRule>
    <cfRule type="expression" dxfId="731" priority="411">
      <formula>I72=""</formula>
    </cfRule>
  </conditionalFormatting>
  <conditionalFormatting sqref="I73 L73">
    <cfRule type="expression" dxfId="730" priority="406">
      <formula>G73="いいえ"</formula>
    </cfRule>
    <cfRule type="expression" dxfId="729" priority="407">
      <formula>G73=""</formula>
    </cfRule>
    <cfRule type="expression" dxfId="728" priority="408">
      <formula>I73=""</formula>
    </cfRule>
  </conditionalFormatting>
  <conditionalFormatting sqref="I74 L74">
    <cfRule type="expression" dxfId="727" priority="403">
      <formula>G73=""</formula>
    </cfRule>
    <cfRule type="expression" dxfId="726" priority="404">
      <formula>G73="いいえ"</formula>
    </cfRule>
    <cfRule type="expression" dxfId="725" priority="405">
      <formula>I74=""</formula>
    </cfRule>
  </conditionalFormatting>
  <conditionalFormatting sqref="M72:N72">
    <cfRule type="expression" dxfId="724" priority="400">
      <formula>$N$72&lt;&gt;""</formula>
    </cfRule>
    <cfRule type="expression" dxfId="723" priority="401">
      <formula>$J$72="はい"</formula>
    </cfRule>
    <cfRule type="expression" dxfId="722" priority="402">
      <formula>$G72=$J72</formula>
    </cfRule>
  </conditionalFormatting>
  <conditionalFormatting sqref="I75 L75 I77 L77">
    <cfRule type="expression" dxfId="721" priority="397">
      <formula>G75=""</formula>
    </cfRule>
    <cfRule type="expression" dxfId="720" priority="398">
      <formula>G75="いいえ"</formula>
    </cfRule>
    <cfRule type="expression" dxfId="719" priority="399">
      <formula>I75=""</formula>
    </cfRule>
  </conditionalFormatting>
  <conditionalFormatting sqref="I76 L76 I78 L78">
    <cfRule type="expression" dxfId="718" priority="394">
      <formula>G75=""</formula>
    </cfRule>
    <cfRule type="expression" dxfId="717" priority="395">
      <formula>G75="いいえ"</formula>
    </cfRule>
    <cfRule type="expression" dxfId="716" priority="396">
      <formula>I76=""</formula>
    </cfRule>
  </conditionalFormatting>
  <conditionalFormatting sqref="M73:N73">
    <cfRule type="expression" dxfId="715" priority="391">
      <formula>$N73&lt;&gt;""</formula>
    </cfRule>
    <cfRule type="expression" dxfId="714" priority="392">
      <formula>J73="はい"</formula>
    </cfRule>
    <cfRule type="expression" dxfId="713" priority="393">
      <formula>G73=J73</formula>
    </cfRule>
  </conditionalFormatting>
  <conditionalFormatting sqref="M75:N75">
    <cfRule type="expression" dxfId="712" priority="386">
      <formula>$G$21=""</formula>
    </cfRule>
  </conditionalFormatting>
  <conditionalFormatting sqref="M75:N75">
    <cfRule type="expression" dxfId="711" priority="387">
      <formula>$N75&lt;&gt;""</formula>
    </cfRule>
    <cfRule type="expression" dxfId="710" priority="388">
      <formula>J75="はい"</formula>
    </cfRule>
    <cfRule type="expression" dxfId="709" priority="389">
      <formula>G75=J75</formula>
    </cfRule>
  </conditionalFormatting>
  <conditionalFormatting sqref="M77:N77">
    <cfRule type="expression" dxfId="708" priority="382">
      <formula>$G$21=""</formula>
    </cfRule>
  </conditionalFormatting>
  <conditionalFormatting sqref="M77:N77">
    <cfRule type="expression" dxfId="707" priority="383">
      <formula>$N77&lt;&gt;""</formula>
    </cfRule>
    <cfRule type="expression" dxfId="706" priority="384">
      <formula>J77="はい"</formula>
    </cfRule>
    <cfRule type="expression" dxfId="705" priority="385">
      <formula>G77=J77</formula>
    </cfRule>
  </conditionalFormatting>
  <conditionalFormatting sqref="I79:I80 L79:L80">
    <cfRule type="expression" dxfId="704" priority="377">
      <formula>G79=""</formula>
    </cfRule>
    <cfRule type="expression" dxfId="703" priority="378">
      <formula>G79="いいえ"</formula>
    </cfRule>
    <cfRule type="expression" dxfId="702" priority="379">
      <formula>I79=""</formula>
    </cfRule>
  </conditionalFormatting>
  <conditionalFormatting sqref="M79:N80">
    <cfRule type="expression" dxfId="701" priority="380">
      <formula>$J79="はい"</formula>
    </cfRule>
    <cfRule type="expression" dxfId="700" priority="381">
      <formula>$N79&lt;&gt;""</formula>
    </cfRule>
    <cfRule type="expression" dxfId="699" priority="390">
      <formula>$G79=$J79</formula>
    </cfRule>
  </conditionalFormatting>
  <conditionalFormatting sqref="I81 L81 I83 L83">
    <cfRule type="expression" dxfId="698" priority="374">
      <formula>G81=""</formula>
    </cfRule>
    <cfRule type="expression" dxfId="697" priority="375">
      <formula>G81="いいえ"</formula>
    </cfRule>
    <cfRule type="expression" dxfId="696" priority="376">
      <formula>I81=""</formula>
    </cfRule>
  </conditionalFormatting>
  <conditionalFormatting sqref="I82 L82 I84 L84">
    <cfRule type="expression" dxfId="695" priority="371">
      <formula>G81=""</formula>
    </cfRule>
    <cfRule type="expression" dxfId="694" priority="372">
      <formula>G81="いいえ"</formula>
    </cfRule>
    <cfRule type="expression" dxfId="693" priority="373">
      <formula>I82=""</formula>
    </cfRule>
  </conditionalFormatting>
  <conditionalFormatting sqref="M81:N81">
    <cfRule type="expression" dxfId="692" priority="366">
      <formula>$G$21=""</formula>
    </cfRule>
  </conditionalFormatting>
  <conditionalFormatting sqref="M81:N81">
    <cfRule type="expression" dxfId="691" priority="367">
      <formula>$N81&lt;&gt;""</formula>
    </cfRule>
    <cfRule type="expression" dxfId="690" priority="368">
      <formula>J81="はい"</formula>
    </cfRule>
    <cfRule type="expression" dxfId="689" priority="369">
      <formula>G81=J81</formula>
    </cfRule>
  </conditionalFormatting>
  <conditionalFormatting sqref="M83:N83">
    <cfRule type="expression" dxfId="688" priority="362">
      <formula>$G$21=""</formula>
    </cfRule>
  </conditionalFormatting>
  <conditionalFormatting sqref="M83:N83">
    <cfRule type="expression" dxfId="687" priority="363">
      <formula>$N83&lt;&gt;""</formula>
    </cfRule>
    <cfRule type="expression" dxfId="686" priority="364">
      <formula>J83="はい"</formula>
    </cfRule>
    <cfRule type="expression" dxfId="685" priority="365">
      <formula>G83=J83</formula>
    </cfRule>
  </conditionalFormatting>
  <conditionalFormatting sqref="M85:N85">
    <cfRule type="expression" dxfId="684" priority="353">
      <formula>$J85="はい"</formula>
    </cfRule>
    <cfRule type="expression" dxfId="683" priority="354">
      <formula>$N85&lt;&gt;""</formula>
    </cfRule>
    <cfRule type="expression" dxfId="682" priority="355">
      <formula>$G85=$J85</formula>
    </cfRule>
  </conditionalFormatting>
  <conditionalFormatting sqref="I86">
    <cfRule type="expression" dxfId="681" priority="350">
      <formula>G85=""</formula>
    </cfRule>
    <cfRule type="expression" dxfId="680" priority="351">
      <formula>G85="いいえ"</formula>
    </cfRule>
    <cfRule type="expression" dxfId="679" priority="352">
      <formula>I86=""</formula>
    </cfRule>
  </conditionalFormatting>
  <conditionalFormatting sqref="L86">
    <cfRule type="expression" dxfId="678" priority="347">
      <formula>J85=""</formula>
    </cfRule>
    <cfRule type="expression" dxfId="677" priority="348">
      <formula>J85="いいえ"</formula>
    </cfRule>
    <cfRule type="expression" dxfId="676" priority="349">
      <formula>L86=""</formula>
    </cfRule>
  </conditionalFormatting>
  <conditionalFormatting sqref="J87 G87">
    <cfRule type="expression" dxfId="675" priority="345">
      <formula>G87=""</formula>
    </cfRule>
  </conditionalFormatting>
  <conditionalFormatting sqref="I87">
    <cfRule type="expression" dxfId="674" priority="341">
      <formula>G87=""</formula>
    </cfRule>
    <cfRule type="expression" dxfId="673" priority="342">
      <formula>G87="いいえ"</formula>
    </cfRule>
    <cfRule type="expression" dxfId="672" priority="343">
      <formula>I87=""</formula>
    </cfRule>
  </conditionalFormatting>
  <conditionalFormatting sqref="L87">
    <cfRule type="expression" dxfId="671" priority="338">
      <formula>J87=""</formula>
    </cfRule>
    <cfRule type="expression" dxfId="670" priority="339">
      <formula>J87="いいえ"</formula>
    </cfRule>
    <cfRule type="expression" dxfId="669" priority="340">
      <formula>L87=""</formula>
    </cfRule>
  </conditionalFormatting>
  <conditionalFormatting sqref="M87:N87">
    <cfRule type="expression" dxfId="668" priority="335">
      <formula>$J87="はい"</formula>
    </cfRule>
    <cfRule type="expression" dxfId="667" priority="336">
      <formula>$N87&lt;&gt;""</formula>
    </cfRule>
    <cfRule type="expression" dxfId="666" priority="337">
      <formula>$G87=$J87</formula>
    </cfRule>
  </conditionalFormatting>
  <conditionalFormatting sqref="I85">
    <cfRule type="expression" dxfId="665" priority="360">
      <formula>G85=""</formula>
    </cfRule>
    <cfRule type="expression" dxfId="664" priority="361">
      <formula>G85="いいえ"</formula>
    </cfRule>
    <cfRule type="expression" dxfId="663" priority="370">
      <formula>I85=""</formula>
    </cfRule>
  </conditionalFormatting>
  <conditionalFormatting sqref="L85">
    <cfRule type="expression" dxfId="662" priority="356">
      <formula>J85=""</formula>
    </cfRule>
    <cfRule type="expression" dxfId="661" priority="357">
      <formula>J85="いいえ"</formula>
    </cfRule>
    <cfRule type="expression" dxfId="660" priority="359">
      <formula>L85=""</formula>
    </cfRule>
  </conditionalFormatting>
  <conditionalFormatting sqref="I88 L88">
    <cfRule type="expression" dxfId="659" priority="333" stopIfTrue="1">
      <formula>G87=""</formula>
    </cfRule>
    <cfRule type="expression" dxfId="658" priority="334" stopIfTrue="1">
      <formula>G87="いいえ"</formula>
    </cfRule>
    <cfRule type="expression" dxfId="657" priority="358" stopIfTrue="1">
      <formula>I88=""</formula>
    </cfRule>
  </conditionalFormatting>
  <conditionalFormatting sqref="G90:M90">
    <cfRule type="expression" dxfId="656" priority="332">
      <formula>G90=""</formula>
    </cfRule>
  </conditionalFormatting>
  <conditionalFormatting sqref="G95:G104 J95:J104 G106 G108 J106 J108">
    <cfRule type="expression" dxfId="655" priority="331">
      <formula>G95=""</formula>
    </cfRule>
  </conditionalFormatting>
  <conditionalFormatting sqref="I95 L95">
    <cfRule type="expression" dxfId="654" priority="328">
      <formula>G95=""</formula>
    </cfRule>
    <cfRule type="expression" dxfId="653" priority="329">
      <formula>G95="いいえ"</formula>
    </cfRule>
    <cfRule type="expression" dxfId="652" priority="330">
      <formula>I95=""</formula>
    </cfRule>
  </conditionalFormatting>
  <conditionalFormatting sqref="I96 L96">
    <cfRule type="expression" dxfId="651" priority="325">
      <formula>G96="いいえ"</formula>
    </cfRule>
    <cfRule type="expression" dxfId="650" priority="326">
      <formula>G96=""</formula>
    </cfRule>
    <cfRule type="expression" dxfId="649" priority="327">
      <formula>I96=""</formula>
    </cfRule>
  </conditionalFormatting>
  <conditionalFormatting sqref="I97 L97">
    <cfRule type="expression" dxfId="648" priority="322">
      <formula>G96=""</formula>
    </cfRule>
    <cfRule type="expression" dxfId="647" priority="323">
      <formula>G96="いいえ"</formula>
    </cfRule>
    <cfRule type="expression" dxfId="646" priority="324">
      <formula>I97=""</formula>
    </cfRule>
  </conditionalFormatting>
  <conditionalFormatting sqref="M95:N95">
    <cfRule type="expression" dxfId="645" priority="319">
      <formula>$N95&lt;&gt;""</formula>
    </cfRule>
    <cfRule type="expression" dxfId="644" priority="320">
      <formula>$J95="はい"</formula>
    </cfRule>
    <cfRule type="expression" dxfId="643" priority="321">
      <formula>$G95=$J95</formula>
    </cfRule>
  </conditionalFormatting>
  <conditionalFormatting sqref="I98 L98 I100 L100">
    <cfRule type="expression" dxfId="642" priority="316">
      <formula>G98=""</formula>
    </cfRule>
    <cfRule type="expression" dxfId="641" priority="317">
      <formula>G98="いいえ"</formula>
    </cfRule>
    <cfRule type="expression" dxfId="640" priority="318">
      <formula>I98=""</formula>
    </cfRule>
  </conditionalFormatting>
  <conditionalFormatting sqref="I99 L99 I101 L101">
    <cfRule type="expression" dxfId="639" priority="313">
      <formula>G98=""</formula>
    </cfRule>
    <cfRule type="expression" dxfId="638" priority="314">
      <formula>G98="いいえ"</formula>
    </cfRule>
    <cfRule type="expression" dxfId="637" priority="315">
      <formula>I99=""</formula>
    </cfRule>
  </conditionalFormatting>
  <conditionalFormatting sqref="M96:N96">
    <cfRule type="expression" dxfId="636" priority="310">
      <formula>$N96&lt;&gt;""</formula>
    </cfRule>
    <cfRule type="expression" dxfId="635" priority="311">
      <formula>J96="はい"</formula>
    </cfRule>
    <cfRule type="expression" dxfId="634" priority="312">
      <formula>G96=J96</formula>
    </cfRule>
  </conditionalFormatting>
  <conditionalFormatting sqref="M98:N98">
    <cfRule type="expression" dxfId="633" priority="305">
      <formula>$G$21=""</formula>
    </cfRule>
  </conditionalFormatting>
  <conditionalFormatting sqref="M98:N98">
    <cfRule type="expression" dxfId="632" priority="306">
      <formula>$N98&lt;&gt;""</formula>
    </cfRule>
    <cfRule type="expression" dxfId="631" priority="307">
      <formula>J98="はい"</formula>
    </cfRule>
    <cfRule type="expression" dxfId="630" priority="308">
      <formula>G98=J98</formula>
    </cfRule>
  </conditionalFormatting>
  <conditionalFormatting sqref="M100:N100">
    <cfRule type="expression" dxfId="629" priority="301">
      <formula>$G$21=""</formula>
    </cfRule>
  </conditionalFormatting>
  <conditionalFormatting sqref="M100:N100">
    <cfRule type="expression" dxfId="628" priority="302">
      <formula>$N100&lt;&gt;""</formula>
    </cfRule>
    <cfRule type="expression" dxfId="627" priority="303">
      <formula>J100="はい"</formula>
    </cfRule>
    <cfRule type="expression" dxfId="626" priority="304">
      <formula>G100=J100</formula>
    </cfRule>
  </conditionalFormatting>
  <conditionalFormatting sqref="I102:I103 L102:L103">
    <cfRule type="expression" dxfId="625" priority="296">
      <formula>G102=""</formula>
    </cfRule>
    <cfRule type="expression" dxfId="624" priority="297">
      <formula>G102="いいえ"</formula>
    </cfRule>
    <cfRule type="expression" dxfId="623" priority="298">
      <formula>I102=""</formula>
    </cfRule>
  </conditionalFormatting>
  <conditionalFormatting sqref="M102:N103">
    <cfRule type="expression" dxfId="622" priority="299">
      <formula>$J102="はい"</formula>
    </cfRule>
    <cfRule type="expression" dxfId="621" priority="300">
      <formula>$N102&lt;&gt;""</formula>
    </cfRule>
    <cfRule type="expression" dxfId="620" priority="309">
      <formula>$G102=$J102</formula>
    </cfRule>
  </conditionalFormatting>
  <conditionalFormatting sqref="I104 L104 I106 L106">
    <cfRule type="expression" dxfId="619" priority="293">
      <formula>G104=""</formula>
    </cfRule>
    <cfRule type="expression" dxfId="618" priority="294">
      <formula>G104="いいえ"</formula>
    </cfRule>
    <cfRule type="expression" dxfId="617" priority="295">
      <formula>I104=""</formula>
    </cfRule>
  </conditionalFormatting>
  <conditionalFormatting sqref="I105 L105 I107 L107">
    <cfRule type="expression" dxfId="616" priority="290">
      <formula>G104=""</formula>
    </cfRule>
    <cfRule type="expression" dxfId="615" priority="291">
      <formula>G104="いいえ"</formula>
    </cfRule>
    <cfRule type="expression" dxfId="614" priority="292">
      <formula>I105=""</formula>
    </cfRule>
  </conditionalFormatting>
  <conditionalFormatting sqref="M104:N104">
    <cfRule type="expression" dxfId="613" priority="285">
      <formula>$G$21=""</formula>
    </cfRule>
  </conditionalFormatting>
  <conditionalFormatting sqref="M104:N104">
    <cfRule type="expression" dxfId="612" priority="286">
      <formula>$N104&lt;&gt;""</formula>
    </cfRule>
    <cfRule type="expression" dxfId="611" priority="287">
      <formula>J104="はい"</formula>
    </cfRule>
    <cfRule type="expression" dxfId="610" priority="288">
      <formula>G104=J104</formula>
    </cfRule>
  </conditionalFormatting>
  <conditionalFormatting sqref="M106:N106">
    <cfRule type="expression" dxfId="609" priority="281">
      <formula>$G$21=""</formula>
    </cfRule>
  </conditionalFormatting>
  <conditionalFormatting sqref="M106:N106">
    <cfRule type="expression" dxfId="608" priority="282">
      <formula>$N106&lt;&gt;""</formula>
    </cfRule>
    <cfRule type="expression" dxfId="607" priority="283">
      <formula>J106="はい"</formula>
    </cfRule>
    <cfRule type="expression" dxfId="606" priority="284">
      <formula>G106=J106</formula>
    </cfRule>
  </conditionalFormatting>
  <conditionalFormatting sqref="M108:N108">
    <cfRule type="expression" dxfId="605" priority="272">
      <formula>$J108="はい"</formula>
    </cfRule>
    <cfRule type="expression" dxfId="604" priority="273">
      <formula>$N108&lt;&gt;""</formula>
    </cfRule>
    <cfRule type="expression" dxfId="603" priority="274">
      <formula>$G108=$J108</formula>
    </cfRule>
  </conditionalFormatting>
  <conditionalFormatting sqref="I109">
    <cfRule type="expression" dxfId="602" priority="269">
      <formula>G108=""</formula>
    </cfRule>
    <cfRule type="expression" dxfId="601" priority="270">
      <formula>G108="いいえ"</formula>
    </cfRule>
    <cfRule type="expression" dxfId="600" priority="271">
      <formula>I109=""</formula>
    </cfRule>
  </conditionalFormatting>
  <conditionalFormatting sqref="L109">
    <cfRule type="expression" dxfId="599" priority="266">
      <formula>J108=""</formula>
    </cfRule>
    <cfRule type="expression" dxfId="598" priority="267">
      <formula>J108="いいえ"</formula>
    </cfRule>
    <cfRule type="expression" dxfId="597" priority="268">
      <formula>L109=""</formula>
    </cfRule>
  </conditionalFormatting>
  <conditionalFormatting sqref="J110 G110">
    <cfRule type="expression" dxfId="596" priority="264">
      <formula>G110=""</formula>
    </cfRule>
  </conditionalFormatting>
  <conditionalFormatting sqref="I110">
    <cfRule type="expression" dxfId="595" priority="260">
      <formula>G110=""</formula>
    </cfRule>
    <cfRule type="expression" dxfId="594" priority="261">
      <formula>G110="いいえ"</formula>
    </cfRule>
    <cfRule type="expression" dxfId="593" priority="262">
      <formula>I110=""</formula>
    </cfRule>
  </conditionalFormatting>
  <conditionalFormatting sqref="L110">
    <cfRule type="expression" dxfId="592" priority="257">
      <formula>J110=""</formula>
    </cfRule>
    <cfRule type="expression" dxfId="591" priority="258">
      <formula>J110="いいえ"</formula>
    </cfRule>
    <cfRule type="expression" dxfId="590" priority="259">
      <formula>L110=""</formula>
    </cfRule>
  </conditionalFormatting>
  <conditionalFormatting sqref="M110:N110">
    <cfRule type="expression" dxfId="589" priority="254">
      <formula>$J110="はい"</formula>
    </cfRule>
    <cfRule type="expression" dxfId="588" priority="255">
      <formula>$N110&lt;&gt;""</formula>
    </cfRule>
    <cfRule type="expression" dxfId="587" priority="256">
      <formula>$G110=$J110</formula>
    </cfRule>
  </conditionalFormatting>
  <conditionalFormatting sqref="I108">
    <cfRule type="expression" dxfId="586" priority="279">
      <formula>G108=""</formula>
    </cfRule>
    <cfRule type="expression" dxfId="585" priority="280">
      <formula>G108="いいえ"</formula>
    </cfRule>
    <cfRule type="expression" dxfId="584" priority="289">
      <formula>I108=""</formula>
    </cfRule>
  </conditionalFormatting>
  <conditionalFormatting sqref="L108">
    <cfRule type="expression" dxfId="583" priority="275">
      <formula>J108=""</formula>
    </cfRule>
    <cfRule type="expression" dxfId="582" priority="276">
      <formula>J108="いいえ"</formula>
    </cfRule>
    <cfRule type="expression" dxfId="581" priority="278">
      <formula>L108=""</formula>
    </cfRule>
  </conditionalFormatting>
  <conditionalFormatting sqref="I111 L111">
    <cfRule type="expression" dxfId="580" priority="252" stopIfTrue="1">
      <formula>G110=""</formula>
    </cfRule>
    <cfRule type="expression" dxfId="579" priority="253" stopIfTrue="1">
      <formula>G110="いいえ"</formula>
    </cfRule>
    <cfRule type="expression" dxfId="578" priority="277" stopIfTrue="1">
      <formula>I111=""</formula>
    </cfRule>
  </conditionalFormatting>
  <conditionalFormatting sqref="G113:M113">
    <cfRule type="expression" dxfId="577" priority="251">
      <formula>G113=""</formula>
    </cfRule>
  </conditionalFormatting>
  <conditionalFormatting sqref="G118:G127 J118:J127 G129 G131 J129 J131">
    <cfRule type="expression" dxfId="576" priority="250">
      <formula>G118=""</formula>
    </cfRule>
  </conditionalFormatting>
  <conditionalFormatting sqref="I118 L118">
    <cfRule type="expression" dxfId="575" priority="247">
      <formula>G118=""</formula>
    </cfRule>
    <cfRule type="expression" dxfId="574" priority="248">
      <formula>G118="いいえ"</formula>
    </cfRule>
    <cfRule type="expression" dxfId="573" priority="249">
      <formula>I118=""</formula>
    </cfRule>
  </conditionalFormatting>
  <conditionalFormatting sqref="I119 L119">
    <cfRule type="expression" dxfId="572" priority="244">
      <formula>G119="いいえ"</formula>
    </cfRule>
    <cfRule type="expression" dxfId="571" priority="245">
      <formula>G119=""</formula>
    </cfRule>
    <cfRule type="expression" dxfId="570" priority="246">
      <formula>I119=""</formula>
    </cfRule>
  </conditionalFormatting>
  <conditionalFormatting sqref="I120 L120">
    <cfRule type="expression" dxfId="569" priority="241">
      <formula>G119=""</formula>
    </cfRule>
    <cfRule type="expression" dxfId="568" priority="242">
      <formula>G119="いいえ"</formula>
    </cfRule>
    <cfRule type="expression" dxfId="567" priority="243">
      <formula>I120=""</formula>
    </cfRule>
  </conditionalFormatting>
  <conditionalFormatting sqref="M118:N118">
    <cfRule type="expression" dxfId="566" priority="238">
      <formula>$N118&lt;&gt;""</formula>
    </cfRule>
    <cfRule type="expression" dxfId="565" priority="239">
      <formula>$J118="はい"</formula>
    </cfRule>
    <cfRule type="expression" dxfId="564" priority="240">
      <formula>$G118=$J118</formula>
    </cfRule>
  </conditionalFormatting>
  <conditionalFormatting sqref="I121 L121 I123 L123">
    <cfRule type="expression" dxfId="563" priority="235">
      <formula>G121=""</formula>
    </cfRule>
    <cfRule type="expression" dxfId="562" priority="236">
      <formula>G121="いいえ"</formula>
    </cfRule>
    <cfRule type="expression" dxfId="561" priority="237">
      <formula>I121=""</formula>
    </cfRule>
  </conditionalFormatting>
  <conditionalFormatting sqref="I122 L122 I124 L124">
    <cfRule type="expression" dxfId="560" priority="232">
      <formula>G121=""</formula>
    </cfRule>
    <cfRule type="expression" dxfId="559" priority="233">
      <formula>G121="いいえ"</formula>
    </cfRule>
    <cfRule type="expression" dxfId="558" priority="234">
      <formula>I122=""</formula>
    </cfRule>
  </conditionalFormatting>
  <conditionalFormatting sqref="M119:N119">
    <cfRule type="expression" dxfId="557" priority="229">
      <formula>$N119&lt;&gt;""</formula>
    </cfRule>
    <cfRule type="expression" dxfId="556" priority="230">
      <formula>J119="はい"</formula>
    </cfRule>
    <cfRule type="expression" dxfId="555" priority="231">
      <formula>G119=J119</formula>
    </cfRule>
  </conditionalFormatting>
  <conditionalFormatting sqref="M121:N121">
    <cfRule type="expression" dxfId="554" priority="224">
      <formula>$G$21=""</formula>
    </cfRule>
  </conditionalFormatting>
  <conditionalFormatting sqref="M121:N121">
    <cfRule type="expression" dxfId="553" priority="225">
      <formula>$N121&lt;&gt;""</formula>
    </cfRule>
    <cfRule type="expression" dxfId="552" priority="226">
      <formula>J121="はい"</formula>
    </cfRule>
    <cfRule type="expression" dxfId="551" priority="227">
      <formula>G121=J121</formula>
    </cfRule>
  </conditionalFormatting>
  <conditionalFormatting sqref="M123:N123">
    <cfRule type="expression" dxfId="550" priority="220">
      <formula>$G$21=""</formula>
    </cfRule>
  </conditionalFormatting>
  <conditionalFormatting sqref="M123:N123">
    <cfRule type="expression" dxfId="549" priority="221">
      <formula>$N123&lt;&gt;""</formula>
    </cfRule>
    <cfRule type="expression" dxfId="548" priority="222">
      <formula>J123="はい"</formula>
    </cfRule>
    <cfRule type="expression" dxfId="547" priority="223">
      <formula>G123=J123</formula>
    </cfRule>
  </conditionalFormatting>
  <conditionalFormatting sqref="I125:I126 L125:L126">
    <cfRule type="expression" dxfId="546" priority="215">
      <formula>G125=""</formula>
    </cfRule>
    <cfRule type="expression" dxfId="545" priority="216">
      <formula>G125="いいえ"</formula>
    </cfRule>
    <cfRule type="expression" dxfId="544" priority="217">
      <formula>I125=""</formula>
    </cfRule>
  </conditionalFormatting>
  <conditionalFormatting sqref="M125:N126">
    <cfRule type="expression" dxfId="543" priority="218">
      <formula>$J125="はい"</formula>
    </cfRule>
    <cfRule type="expression" dxfId="542" priority="219">
      <formula>$N125&lt;&gt;""</formula>
    </cfRule>
    <cfRule type="expression" dxfId="541" priority="228">
      <formula>$G125=$J125</formula>
    </cfRule>
  </conditionalFormatting>
  <conditionalFormatting sqref="I127 L127 I129 L129">
    <cfRule type="expression" dxfId="540" priority="212">
      <formula>G127=""</formula>
    </cfRule>
    <cfRule type="expression" dxfId="539" priority="213">
      <formula>G127="いいえ"</formula>
    </cfRule>
    <cfRule type="expression" dxfId="538" priority="214">
      <formula>I127=""</formula>
    </cfRule>
  </conditionalFormatting>
  <conditionalFormatting sqref="I128 L128 I130 L130">
    <cfRule type="expression" dxfId="537" priority="209">
      <formula>G127=""</formula>
    </cfRule>
    <cfRule type="expression" dxfId="536" priority="210">
      <formula>G127="いいえ"</formula>
    </cfRule>
    <cfRule type="expression" dxfId="535" priority="211">
      <formula>I128=""</formula>
    </cfRule>
  </conditionalFormatting>
  <conditionalFormatting sqref="M127:N127">
    <cfRule type="expression" dxfId="534" priority="204">
      <formula>$G$21=""</formula>
    </cfRule>
  </conditionalFormatting>
  <conditionalFormatting sqref="M127:N127">
    <cfRule type="expression" dxfId="533" priority="205">
      <formula>$N127&lt;&gt;""</formula>
    </cfRule>
    <cfRule type="expression" dxfId="532" priority="206">
      <formula>J127="はい"</formula>
    </cfRule>
    <cfRule type="expression" dxfId="531" priority="207">
      <formula>G127=J127</formula>
    </cfRule>
  </conditionalFormatting>
  <conditionalFormatting sqref="M129:N129">
    <cfRule type="expression" dxfId="530" priority="200">
      <formula>$G$21=""</formula>
    </cfRule>
  </conditionalFormatting>
  <conditionalFormatting sqref="M129:N129">
    <cfRule type="expression" dxfId="529" priority="201">
      <formula>$N129&lt;&gt;""</formula>
    </cfRule>
    <cfRule type="expression" dxfId="528" priority="202">
      <formula>J129="はい"</formula>
    </cfRule>
    <cfRule type="expression" dxfId="527" priority="203">
      <formula>G129=J129</formula>
    </cfRule>
  </conditionalFormatting>
  <conditionalFormatting sqref="M131:N131">
    <cfRule type="expression" dxfId="526" priority="191">
      <formula>$J131="はい"</formula>
    </cfRule>
    <cfRule type="expression" dxfId="525" priority="192">
      <formula>$N131&lt;&gt;""</formula>
    </cfRule>
    <cfRule type="expression" dxfId="524" priority="193">
      <formula>$G131=$J131</formula>
    </cfRule>
  </conditionalFormatting>
  <conditionalFormatting sqref="I132">
    <cfRule type="expression" dxfId="523" priority="188">
      <formula>G131=""</formula>
    </cfRule>
    <cfRule type="expression" dxfId="522" priority="189">
      <formula>G131="いいえ"</formula>
    </cfRule>
    <cfRule type="expression" dxfId="521" priority="190">
      <formula>I132=""</formula>
    </cfRule>
  </conditionalFormatting>
  <conditionalFormatting sqref="L132">
    <cfRule type="expression" dxfId="520" priority="185">
      <formula>J131=""</formula>
    </cfRule>
    <cfRule type="expression" dxfId="519" priority="186">
      <formula>J131="いいえ"</formula>
    </cfRule>
    <cfRule type="expression" dxfId="518" priority="187">
      <formula>L132=""</formula>
    </cfRule>
  </conditionalFormatting>
  <conditionalFormatting sqref="J133 G133">
    <cfRule type="expression" dxfId="517" priority="183">
      <formula>G133=""</formula>
    </cfRule>
  </conditionalFormatting>
  <conditionalFormatting sqref="I133">
    <cfRule type="expression" dxfId="516" priority="179">
      <formula>G133=""</formula>
    </cfRule>
    <cfRule type="expression" dxfId="515" priority="180">
      <formula>G133="いいえ"</formula>
    </cfRule>
    <cfRule type="expression" dxfId="514" priority="181">
      <formula>I133=""</formula>
    </cfRule>
  </conditionalFormatting>
  <conditionalFormatting sqref="L133">
    <cfRule type="expression" dxfId="513" priority="176">
      <formula>J133=""</formula>
    </cfRule>
    <cfRule type="expression" dxfId="512" priority="177">
      <formula>J133="いいえ"</formula>
    </cfRule>
    <cfRule type="expression" dxfId="511" priority="178">
      <formula>L133=""</formula>
    </cfRule>
  </conditionalFormatting>
  <conditionalFormatting sqref="M133:N133">
    <cfRule type="expression" dxfId="510" priority="173">
      <formula>$J133="はい"</formula>
    </cfRule>
    <cfRule type="expression" dxfId="509" priority="174">
      <formula>$N133&lt;&gt;""</formula>
    </cfRule>
    <cfRule type="expression" dxfId="508" priority="175">
      <formula>$G133=$J133</formula>
    </cfRule>
  </conditionalFormatting>
  <conditionalFormatting sqref="I131">
    <cfRule type="expression" dxfId="507" priority="198">
      <formula>G131=""</formula>
    </cfRule>
    <cfRule type="expression" dxfId="506" priority="199">
      <formula>G131="いいえ"</formula>
    </cfRule>
    <cfRule type="expression" dxfId="505" priority="208">
      <formula>I131=""</formula>
    </cfRule>
  </conditionalFormatting>
  <conditionalFormatting sqref="L131">
    <cfRule type="expression" dxfId="504" priority="194">
      <formula>J131=""</formula>
    </cfRule>
    <cfRule type="expression" dxfId="503" priority="195">
      <formula>J131="いいえ"</formula>
    </cfRule>
    <cfRule type="expression" dxfId="502" priority="197">
      <formula>L131=""</formula>
    </cfRule>
  </conditionalFormatting>
  <conditionalFormatting sqref="I134 L134">
    <cfRule type="expression" dxfId="501" priority="171" stopIfTrue="1">
      <formula>G133=""</formula>
    </cfRule>
    <cfRule type="expression" dxfId="500" priority="172" stopIfTrue="1">
      <formula>G133="いいえ"</formula>
    </cfRule>
    <cfRule type="expression" dxfId="499" priority="196" stopIfTrue="1">
      <formula>I134=""</formula>
    </cfRule>
  </conditionalFormatting>
  <conditionalFormatting sqref="G136:M136">
    <cfRule type="expression" dxfId="498" priority="170">
      <formula>G136=""</formula>
    </cfRule>
  </conditionalFormatting>
  <conditionalFormatting sqref="G141:G150 J141:J150 G152 G154 J152 J154">
    <cfRule type="expression" dxfId="497" priority="169">
      <formula>G141=""</formula>
    </cfRule>
  </conditionalFormatting>
  <conditionalFormatting sqref="I141 L141">
    <cfRule type="expression" dxfId="496" priority="166">
      <formula>G141=""</formula>
    </cfRule>
    <cfRule type="expression" dxfId="495" priority="167">
      <formula>G141="いいえ"</formula>
    </cfRule>
    <cfRule type="expression" dxfId="494" priority="168">
      <formula>I141=""</formula>
    </cfRule>
  </conditionalFormatting>
  <conditionalFormatting sqref="I142 L142">
    <cfRule type="expression" dxfId="493" priority="163">
      <formula>G142="いいえ"</formula>
    </cfRule>
    <cfRule type="expression" dxfId="492" priority="164">
      <formula>G142=""</formula>
    </cfRule>
    <cfRule type="expression" dxfId="491" priority="165">
      <formula>I142=""</formula>
    </cfRule>
  </conditionalFormatting>
  <conditionalFormatting sqref="I143 L143">
    <cfRule type="expression" dxfId="490" priority="160">
      <formula>G142=""</formula>
    </cfRule>
    <cfRule type="expression" dxfId="489" priority="161">
      <formula>G142="いいえ"</formula>
    </cfRule>
    <cfRule type="expression" dxfId="488" priority="162">
      <formula>I143=""</formula>
    </cfRule>
  </conditionalFormatting>
  <conditionalFormatting sqref="M141:N141">
    <cfRule type="expression" dxfId="487" priority="157">
      <formula>$N141&lt;&gt;""</formula>
    </cfRule>
    <cfRule type="expression" dxfId="486" priority="158">
      <formula>$J141="はい"</formula>
    </cfRule>
    <cfRule type="expression" dxfId="485" priority="159">
      <formula>$G141=$J141</formula>
    </cfRule>
  </conditionalFormatting>
  <conditionalFormatting sqref="I144 L144 I146 L146">
    <cfRule type="expression" dxfId="484" priority="154">
      <formula>G144=""</formula>
    </cfRule>
    <cfRule type="expression" dxfId="483" priority="155">
      <formula>G144="いいえ"</formula>
    </cfRule>
    <cfRule type="expression" dxfId="482" priority="156">
      <formula>I144=""</formula>
    </cfRule>
  </conditionalFormatting>
  <conditionalFormatting sqref="I145 L145 I147 L147">
    <cfRule type="expression" dxfId="481" priority="151">
      <formula>G144=""</formula>
    </cfRule>
    <cfRule type="expression" dxfId="480" priority="152">
      <formula>G144="いいえ"</formula>
    </cfRule>
    <cfRule type="expression" dxfId="479" priority="153">
      <formula>I145=""</formula>
    </cfRule>
  </conditionalFormatting>
  <conditionalFormatting sqref="M142:N142">
    <cfRule type="expression" dxfId="478" priority="148">
      <formula>$N142&lt;&gt;""</formula>
    </cfRule>
    <cfRule type="expression" dxfId="477" priority="149">
      <formula>J142="はい"</formula>
    </cfRule>
    <cfRule type="expression" dxfId="476" priority="150">
      <formula>G142=J142</formula>
    </cfRule>
  </conditionalFormatting>
  <conditionalFormatting sqref="M144:N144">
    <cfRule type="expression" dxfId="475" priority="143">
      <formula>$G$21=""</formula>
    </cfRule>
  </conditionalFormatting>
  <conditionalFormatting sqref="M144:N144">
    <cfRule type="expression" dxfId="474" priority="144">
      <formula>$N144&lt;&gt;""</formula>
    </cfRule>
    <cfRule type="expression" dxfId="473" priority="145">
      <formula>J144="はい"</formula>
    </cfRule>
    <cfRule type="expression" dxfId="472" priority="146">
      <formula>G144=J144</formula>
    </cfRule>
  </conditionalFormatting>
  <conditionalFormatting sqref="M146:N146">
    <cfRule type="expression" dxfId="471" priority="139">
      <formula>$G$21=""</formula>
    </cfRule>
  </conditionalFormatting>
  <conditionalFormatting sqref="M146:N146">
    <cfRule type="expression" dxfId="470" priority="140">
      <formula>$N146&lt;&gt;""</formula>
    </cfRule>
    <cfRule type="expression" dxfId="469" priority="141">
      <formula>J146="はい"</formula>
    </cfRule>
    <cfRule type="expression" dxfId="468" priority="142">
      <formula>G146=J146</formula>
    </cfRule>
  </conditionalFormatting>
  <conditionalFormatting sqref="I148:I149 L148:L149">
    <cfRule type="expression" dxfId="467" priority="134">
      <formula>G148=""</formula>
    </cfRule>
    <cfRule type="expression" dxfId="466" priority="135">
      <formula>G148="いいえ"</formula>
    </cfRule>
    <cfRule type="expression" dxfId="465" priority="136">
      <formula>I148=""</formula>
    </cfRule>
  </conditionalFormatting>
  <conditionalFormatting sqref="M148:N149">
    <cfRule type="expression" dxfId="464" priority="137">
      <formula>$J148="はい"</formula>
    </cfRule>
    <cfRule type="expression" dxfId="463" priority="138">
      <formula>$N148&lt;&gt;""</formula>
    </cfRule>
    <cfRule type="expression" dxfId="462" priority="147">
      <formula>$G148=$J148</formula>
    </cfRule>
  </conditionalFormatting>
  <conditionalFormatting sqref="I150 L150 I152 L152">
    <cfRule type="expression" dxfId="461" priority="131">
      <formula>G150=""</formula>
    </cfRule>
    <cfRule type="expression" dxfId="460" priority="132">
      <formula>G150="いいえ"</formula>
    </cfRule>
    <cfRule type="expression" dxfId="459" priority="133">
      <formula>I150=""</formula>
    </cfRule>
  </conditionalFormatting>
  <conditionalFormatting sqref="I151 L151 I153 L153">
    <cfRule type="expression" dxfId="458" priority="128">
      <formula>G150=""</formula>
    </cfRule>
    <cfRule type="expression" dxfId="457" priority="129">
      <formula>G150="いいえ"</formula>
    </cfRule>
    <cfRule type="expression" dxfId="456" priority="130">
      <formula>I151=""</formula>
    </cfRule>
  </conditionalFormatting>
  <conditionalFormatting sqref="M150:N150">
    <cfRule type="expression" dxfId="455" priority="123">
      <formula>$G$21=""</formula>
    </cfRule>
  </conditionalFormatting>
  <conditionalFormatting sqref="M150:N150">
    <cfRule type="expression" dxfId="454" priority="124">
      <formula>$N150&lt;&gt;""</formula>
    </cfRule>
    <cfRule type="expression" dxfId="453" priority="125">
      <formula>J150="はい"</formula>
    </cfRule>
    <cfRule type="expression" dxfId="452" priority="126">
      <formula>G150=J150</formula>
    </cfRule>
  </conditionalFormatting>
  <conditionalFormatting sqref="M152:N152">
    <cfRule type="expression" dxfId="451" priority="119">
      <formula>$G$21=""</formula>
    </cfRule>
  </conditionalFormatting>
  <conditionalFormatting sqref="M152:N152">
    <cfRule type="expression" dxfId="450" priority="120">
      <formula>$N152&lt;&gt;""</formula>
    </cfRule>
    <cfRule type="expression" dxfId="449" priority="121">
      <formula>J152="はい"</formula>
    </cfRule>
    <cfRule type="expression" dxfId="448" priority="122">
      <formula>G152=J152</formula>
    </cfRule>
  </conditionalFormatting>
  <conditionalFormatting sqref="M154:N154">
    <cfRule type="expression" dxfId="447" priority="110">
      <formula>$J154="はい"</formula>
    </cfRule>
    <cfRule type="expression" dxfId="446" priority="111">
      <formula>$N154&lt;&gt;""</formula>
    </cfRule>
    <cfRule type="expression" dxfId="445" priority="112">
      <formula>$G154=$J154</formula>
    </cfRule>
  </conditionalFormatting>
  <conditionalFormatting sqref="I155">
    <cfRule type="expression" dxfId="444" priority="107">
      <formula>G154=""</formula>
    </cfRule>
    <cfRule type="expression" dxfId="443" priority="108">
      <formula>G154="いいえ"</formula>
    </cfRule>
    <cfRule type="expression" dxfId="442" priority="109">
      <formula>I155=""</formula>
    </cfRule>
  </conditionalFormatting>
  <conditionalFormatting sqref="L155">
    <cfRule type="expression" dxfId="441" priority="104">
      <formula>J154=""</formula>
    </cfRule>
    <cfRule type="expression" dxfId="440" priority="105">
      <formula>J154="いいえ"</formula>
    </cfRule>
    <cfRule type="expression" dxfId="439" priority="106">
      <formula>L155=""</formula>
    </cfRule>
  </conditionalFormatting>
  <conditionalFormatting sqref="J156 G156">
    <cfRule type="expression" dxfId="438" priority="102">
      <formula>G156=""</formula>
    </cfRule>
  </conditionalFormatting>
  <conditionalFormatting sqref="I156">
    <cfRule type="expression" dxfId="437" priority="98">
      <formula>G156=""</formula>
    </cfRule>
    <cfRule type="expression" dxfId="436" priority="99">
      <formula>G156="いいえ"</formula>
    </cfRule>
    <cfRule type="expression" dxfId="435" priority="100">
      <formula>I156=""</formula>
    </cfRule>
  </conditionalFormatting>
  <conditionalFormatting sqref="L156">
    <cfRule type="expression" dxfId="434" priority="95">
      <formula>J156=""</formula>
    </cfRule>
    <cfRule type="expression" dxfId="433" priority="96">
      <formula>J156="いいえ"</formula>
    </cfRule>
    <cfRule type="expression" dxfId="432" priority="97">
      <formula>L156=""</formula>
    </cfRule>
  </conditionalFormatting>
  <conditionalFormatting sqref="M156:N156">
    <cfRule type="expression" dxfId="431" priority="92">
      <formula>$J156="はい"</formula>
    </cfRule>
    <cfRule type="expression" dxfId="430" priority="93">
      <formula>$N156&lt;&gt;""</formula>
    </cfRule>
    <cfRule type="expression" dxfId="429" priority="94">
      <formula>$G156=$J156</formula>
    </cfRule>
  </conditionalFormatting>
  <conditionalFormatting sqref="I154">
    <cfRule type="expression" dxfId="428" priority="117">
      <formula>G154=""</formula>
    </cfRule>
    <cfRule type="expression" dxfId="427" priority="118">
      <formula>G154="いいえ"</formula>
    </cfRule>
    <cfRule type="expression" dxfId="426" priority="127">
      <formula>I154=""</formula>
    </cfRule>
  </conditionalFormatting>
  <conditionalFormatting sqref="L154">
    <cfRule type="expression" dxfId="425" priority="113">
      <formula>J154=""</formula>
    </cfRule>
    <cfRule type="expression" dxfId="424" priority="114">
      <formula>J154="いいえ"</formula>
    </cfRule>
    <cfRule type="expression" dxfId="423" priority="116">
      <formula>L154=""</formula>
    </cfRule>
  </conditionalFormatting>
  <conditionalFormatting sqref="I157 L157">
    <cfRule type="expression" dxfId="422" priority="90" stopIfTrue="1">
      <formula>G156=""</formula>
    </cfRule>
    <cfRule type="expression" dxfId="421" priority="91" stopIfTrue="1">
      <formula>G156="いいえ"</formula>
    </cfRule>
    <cfRule type="expression" dxfId="420" priority="115" stopIfTrue="1">
      <formula>I157=""</formula>
    </cfRule>
  </conditionalFormatting>
  <conditionalFormatting sqref="G159:M159">
    <cfRule type="expression" dxfId="419" priority="89">
      <formula>G159=""</formula>
    </cfRule>
  </conditionalFormatting>
  <conditionalFormatting sqref="G164:G173 J164:J173 G175 G177 J175 J177">
    <cfRule type="expression" dxfId="418" priority="88">
      <formula>G164=""</formula>
    </cfRule>
  </conditionalFormatting>
  <conditionalFormatting sqref="I164 L164">
    <cfRule type="expression" dxfId="417" priority="85">
      <formula>G164=""</formula>
    </cfRule>
    <cfRule type="expression" dxfId="416" priority="86">
      <formula>G164="いいえ"</formula>
    </cfRule>
    <cfRule type="expression" dxfId="415" priority="87">
      <formula>I164=""</formula>
    </cfRule>
  </conditionalFormatting>
  <conditionalFormatting sqref="I165 L165">
    <cfRule type="expression" dxfId="414" priority="82">
      <formula>G165="いいえ"</formula>
    </cfRule>
    <cfRule type="expression" dxfId="413" priority="83">
      <formula>G165=""</formula>
    </cfRule>
    <cfRule type="expression" dxfId="412" priority="84">
      <formula>I165=""</formula>
    </cfRule>
  </conditionalFormatting>
  <conditionalFormatting sqref="I166 L166">
    <cfRule type="expression" dxfId="411" priority="79">
      <formula>G165=""</formula>
    </cfRule>
    <cfRule type="expression" dxfId="410" priority="80">
      <formula>G165="いいえ"</formula>
    </cfRule>
    <cfRule type="expression" dxfId="409" priority="81">
      <formula>I166=""</formula>
    </cfRule>
  </conditionalFormatting>
  <conditionalFormatting sqref="M164:N164">
    <cfRule type="expression" dxfId="408" priority="76">
      <formula>$N$164&lt;&gt;""</formula>
    </cfRule>
    <cfRule type="expression" dxfId="407" priority="77">
      <formula>$J164="はい"</formula>
    </cfRule>
    <cfRule type="expression" dxfId="406" priority="78">
      <formula>$G164=$J164</formula>
    </cfRule>
  </conditionalFormatting>
  <conditionalFormatting sqref="I167 L167 I169 L169">
    <cfRule type="expression" dxfId="405" priority="73">
      <formula>G167=""</formula>
    </cfRule>
    <cfRule type="expression" dxfId="404" priority="74">
      <formula>G167="いいえ"</formula>
    </cfRule>
    <cfRule type="expression" dxfId="403" priority="75">
      <formula>I167=""</formula>
    </cfRule>
  </conditionalFormatting>
  <conditionalFormatting sqref="I168 L168 I170 L170">
    <cfRule type="expression" dxfId="402" priority="70">
      <formula>G167=""</formula>
    </cfRule>
    <cfRule type="expression" dxfId="401" priority="71">
      <formula>G167="いいえ"</formula>
    </cfRule>
    <cfRule type="expression" dxfId="400" priority="72">
      <formula>I168=""</formula>
    </cfRule>
  </conditionalFormatting>
  <conditionalFormatting sqref="M165:N165">
    <cfRule type="expression" dxfId="399" priority="67">
      <formula>$N165&lt;&gt;""</formula>
    </cfRule>
    <cfRule type="expression" dxfId="398" priority="68">
      <formula>J165="はい"</formula>
    </cfRule>
    <cfRule type="expression" dxfId="397" priority="69">
      <formula>G165=J165</formula>
    </cfRule>
  </conditionalFormatting>
  <conditionalFormatting sqref="M167:N167">
    <cfRule type="expression" dxfId="396" priority="62">
      <formula>$G$21=""</formula>
    </cfRule>
  </conditionalFormatting>
  <conditionalFormatting sqref="M167:N167">
    <cfRule type="expression" dxfId="395" priority="63">
      <formula>$N167&lt;&gt;""</formula>
    </cfRule>
    <cfRule type="expression" dxfId="394" priority="64">
      <formula>J167="はい"</formula>
    </cfRule>
    <cfRule type="expression" dxfId="393" priority="65">
      <formula>G167=J167</formula>
    </cfRule>
  </conditionalFormatting>
  <conditionalFormatting sqref="M169:N169">
    <cfRule type="expression" dxfId="392" priority="58">
      <formula>$G$21=""</formula>
    </cfRule>
  </conditionalFormatting>
  <conditionalFormatting sqref="M169:N169">
    <cfRule type="expression" dxfId="391" priority="59">
      <formula>$N169&lt;&gt;""</formula>
    </cfRule>
    <cfRule type="expression" dxfId="390" priority="60">
      <formula>J169="はい"</formula>
    </cfRule>
    <cfRule type="expression" dxfId="389" priority="61">
      <formula>G169=J169</formula>
    </cfRule>
  </conditionalFormatting>
  <conditionalFormatting sqref="I171:I172 L171:L172">
    <cfRule type="expression" dxfId="388" priority="53">
      <formula>G171=""</formula>
    </cfRule>
    <cfRule type="expression" dxfId="387" priority="54">
      <formula>G171="いいえ"</formula>
    </cfRule>
    <cfRule type="expression" dxfId="386" priority="55">
      <formula>I171=""</formula>
    </cfRule>
  </conditionalFormatting>
  <conditionalFormatting sqref="M171:N172">
    <cfRule type="expression" dxfId="385" priority="56">
      <formula>$J171="はい"</formula>
    </cfRule>
    <cfRule type="expression" dxfId="384" priority="57">
      <formula>$N171&lt;&gt;""</formula>
    </cfRule>
    <cfRule type="expression" dxfId="383" priority="66">
      <formula>$G171=$J171</formula>
    </cfRule>
  </conditionalFormatting>
  <conditionalFormatting sqref="I173 L173 I175 L175">
    <cfRule type="expression" dxfId="382" priority="50">
      <formula>G173=""</formula>
    </cfRule>
    <cfRule type="expression" dxfId="381" priority="51">
      <formula>G173="いいえ"</formula>
    </cfRule>
    <cfRule type="expression" dxfId="380" priority="52">
      <formula>I173=""</formula>
    </cfRule>
  </conditionalFormatting>
  <conditionalFormatting sqref="I174 L174 I176 L176">
    <cfRule type="expression" dxfId="379" priority="47">
      <formula>G173=""</formula>
    </cfRule>
    <cfRule type="expression" dxfId="378" priority="48">
      <formula>G173="いいえ"</formula>
    </cfRule>
    <cfRule type="expression" dxfId="377" priority="49">
      <formula>I174=""</formula>
    </cfRule>
  </conditionalFormatting>
  <conditionalFormatting sqref="M173:N173">
    <cfRule type="expression" dxfId="376" priority="42">
      <formula>$G$21=""</formula>
    </cfRule>
  </conditionalFormatting>
  <conditionalFormatting sqref="M173:N173">
    <cfRule type="expression" dxfId="375" priority="43">
      <formula>$N173&lt;&gt;""</formula>
    </cfRule>
    <cfRule type="expression" dxfId="374" priority="44">
      <formula>J173="はい"</formula>
    </cfRule>
    <cfRule type="expression" dxfId="373" priority="45">
      <formula>G173=J173</formula>
    </cfRule>
  </conditionalFormatting>
  <conditionalFormatting sqref="M175:N175">
    <cfRule type="expression" dxfId="372" priority="38">
      <formula>$G$21=""</formula>
    </cfRule>
  </conditionalFormatting>
  <conditionalFormatting sqref="M175:N175">
    <cfRule type="expression" dxfId="371" priority="39">
      <formula>$N175&lt;&gt;""</formula>
    </cfRule>
    <cfRule type="expression" dxfId="370" priority="40">
      <formula>J175="はい"</formula>
    </cfRule>
    <cfRule type="expression" dxfId="369" priority="41">
      <formula>G175=J175</formula>
    </cfRule>
  </conditionalFormatting>
  <conditionalFormatting sqref="M177:N177">
    <cfRule type="expression" dxfId="368" priority="29">
      <formula>$J177="はい"</formula>
    </cfRule>
    <cfRule type="expression" dxfId="367" priority="30">
      <formula>$N177&lt;&gt;""</formula>
    </cfRule>
    <cfRule type="expression" dxfId="366" priority="31">
      <formula>$G177=$J177</formula>
    </cfRule>
  </conditionalFormatting>
  <conditionalFormatting sqref="I178">
    <cfRule type="expression" dxfId="365" priority="26">
      <formula>G177=""</formula>
    </cfRule>
    <cfRule type="expression" dxfId="364" priority="27">
      <formula>G177="いいえ"</formula>
    </cfRule>
    <cfRule type="expression" dxfId="363" priority="28">
      <formula>I178=""</formula>
    </cfRule>
  </conditionalFormatting>
  <conditionalFormatting sqref="L178">
    <cfRule type="expression" dxfId="362" priority="23">
      <formula>J177=""</formula>
    </cfRule>
    <cfRule type="expression" dxfId="361" priority="24">
      <formula>J177="いいえ"</formula>
    </cfRule>
    <cfRule type="expression" dxfId="360" priority="25">
      <formula>L178=""</formula>
    </cfRule>
  </conditionalFormatting>
  <conditionalFormatting sqref="J179 G179">
    <cfRule type="expression" dxfId="359" priority="21">
      <formula>G179=""</formula>
    </cfRule>
  </conditionalFormatting>
  <conditionalFormatting sqref="I179">
    <cfRule type="expression" dxfId="358" priority="17">
      <formula>G179=""</formula>
    </cfRule>
    <cfRule type="expression" dxfId="357" priority="18">
      <formula>G179="いいえ"</formula>
    </cfRule>
    <cfRule type="expression" dxfId="356" priority="19">
      <formula>I179=""</formula>
    </cfRule>
  </conditionalFormatting>
  <conditionalFormatting sqref="L179">
    <cfRule type="expression" dxfId="355" priority="14">
      <formula>J179=""</formula>
    </cfRule>
    <cfRule type="expression" dxfId="354" priority="15">
      <formula>J179="いいえ"</formula>
    </cfRule>
    <cfRule type="expression" dxfId="353" priority="16">
      <formula>L179=""</formula>
    </cfRule>
  </conditionalFormatting>
  <conditionalFormatting sqref="M179:N179">
    <cfRule type="expression" dxfId="352" priority="11">
      <formula>$J179="はい"</formula>
    </cfRule>
    <cfRule type="expression" dxfId="351" priority="12">
      <formula>$N179&lt;&gt;""</formula>
    </cfRule>
    <cfRule type="expression" dxfId="350" priority="13">
      <formula>$G179=$J179</formula>
    </cfRule>
  </conditionalFormatting>
  <conditionalFormatting sqref="I177">
    <cfRule type="expression" dxfId="349" priority="36">
      <formula>G177=""</formula>
    </cfRule>
    <cfRule type="expression" dxfId="348" priority="37">
      <formula>G177="いいえ"</formula>
    </cfRule>
    <cfRule type="expression" dxfId="347" priority="46">
      <formula>I177=""</formula>
    </cfRule>
  </conditionalFormatting>
  <conditionalFormatting sqref="L177">
    <cfRule type="expression" dxfId="346" priority="32">
      <formula>J177=""</formula>
    </cfRule>
    <cfRule type="expression" dxfId="345" priority="33">
      <formula>J177="いいえ"</formula>
    </cfRule>
    <cfRule type="expression" dxfId="344" priority="35">
      <formula>L177=""</formula>
    </cfRule>
  </conditionalFormatting>
  <conditionalFormatting sqref="I180 L180">
    <cfRule type="expression" dxfId="343" priority="9" stopIfTrue="1">
      <formula>G179=""</formula>
    </cfRule>
    <cfRule type="expression" dxfId="342" priority="10" stopIfTrue="1">
      <formula>G179="いいえ"</formula>
    </cfRule>
    <cfRule type="expression" dxfId="341" priority="34" stopIfTrue="1">
      <formula>I180=""</formula>
    </cfRule>
  </conditionalFormatting>
  <conditionalFormatting sqref="G49:N65">
    <cfRule type="expression" dxfId="340" priority="8" stopIfTrue="1">
      <formula>$G$44=""</formula>
    </cfRule>
  </conditionalFormatting>
  <conditionalFormatting sqref="G72:N88">
    <cfRule type="expression" dxfId="339" priority="7" stopIfTrue="1">
      <formula>$G$67=""</formula>
    </cfRule>
  </conditionalFormatting>
  <conditionalFormatting sqref="G95:N111">
    <cfRule type="expression" dxfId="338" priority="6" stopIfTrue="1">
      <formula>$G$90=""</formula>
    </cfRule>
  </conditionalFormatting>
  <conditionalFormatting sqref="G118:N134">
    <cfRule type="expression" dxfId="337" priority="5" stopIfTrue="1">
      <formula>$G$113=""</formula>
    </cfRule>
  </conditionalFormatting>
  <conditionalFormatting sqref="G141:N157">
    <cfRule type="expression" dxfId="336" priority="4" stopIfTrue="1">
      <formula>$G$136=""</formula>
    </cfRule>
  </conditionalFormatting>
  <conditionalFormatting sqref="G164:N180">
    <cfRule type="expression" dxfId="335" priority="3" stopIfTrue="1">
      <formula>$G$159=""</formula>
    </cfRule>
  </conditionalFormatting>
  <conditionalFormatting sqref="M7">
    <cfRule type="expression" dxfId="334" priority="2">
      <formula>M7=""</formula>
    </cfRule>
  </conditionalFormatting>
  <conditionalFormatting sqref="G12:M18">
    <cfRule type="expression" dxfId="333" priority="1"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_x000a_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_x000a_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43" max="16383" man="1"/>
    <brk id="89" max="16383"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66FF"/>
    <pageSetUpPr fitToPage="1"/>
  </sheetPr>
  <dimension ref="C1:R143"/>
  <sheetViews>
    <sheetView showGridLines="0" view="pageBreakPreview" zoomScale="60" zoomScaleNormal="71" zoomScalePageLayoutView="71" workbookViewId="0">
      <selection activeCell="O2" sqref="O2"/>
    </sheetView>
  </sheetViews>
  <sheetFormatPr defaultColWidth="8.875" defaultRowHeight="18.75"/>
  <cols>
    <col min="1" max="1" width="2" style="103" customWidth="1"/>
    <col min="2" max="2" width="2.125" style="103" customWidth="1"/>
    <col min="3" max="3" width="29.5" style="107" customWidth="1"/>
    <col min="4" max="4" width="45.25" style="107" customWidth="1"/>
    <col min="5" max="5" width="16" style="107" customWidth="1"/>
    <col min="6" max="6" width="16" style="103" customWidth="1"/>
    <col min="7" max="10" width="10.125" style="103" customWidth="1"/>
    <col min="11" max="11" width="32.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154</v>
      </c>
      <c r="D5" s="566" t="str">
        <f>IF(様式A!B10="","",様式A!B10)</f>
        <v/>
      </c>
      <c r="E5" s="567"/>
      <c r="F5" s="567"/>
      <c r="G5" s="567"/>
      <c r="H5" s="567"/>
      <c r="K5" s="106"/>
      <c r="L5" s="106"/>
      <c r="M5" s="562" t="s">
        <v>70</v>
      </c>
      <c r="N5" s="555"/>
      <c r="O5" s="563"/>
      <c r="P5" s="564"/>
      <c r="Q5" s="565"/>
    </row>
    <row r="6" spans="3:18" ht="35.25" customHeight="1">
      <c r="C6" s="328"/>
      <c r="D6" s="450"/>
      <c r="E6" s="450"/>
      <c r="F6" s="450"/>
      <c r="G6" s="450"/>
      <c r="H6" s="450"/>
      <c r="K6" s="110"/>
      <c r="L6" s="111"/>
      <c r="M6" s="562" t="s">
        <v>221</v>
      </c>
      <c r="N6" s="555"/>
      <c r="O6" s="556"/>
      <c r="P6" s="557"/>
      <c r="Q6" s="558"/>
    </row>
    <row r="7" spans="3:18" ht="50.25" customHeight="1">
      <c r="C7" s="109" t="s">
        <v>176</v>
      </c>
      <c r="D7" s="553" t="str">
        <f>IF(様式C_研究責任医師!M7="","",様式C_研究責任医師!M7)</f>
        <v/>
      </c>
      <c r="E7" s="514"/>
      <c r="F7" s="112"/>
      <c r="G7" s="113"/>
      <c r="H7" s="113"/>
      <c r="K7" s="110"/>
      <c r="L7" s="111"/>
      <c r="M7" s="554" t="s">
        <v>222</v>
      </c>
      <c r="N7" s="555"/>
      <c r="O7" s="556"/>
      <c r="P7" s="557"/>
      <c r="Q7" s="558"/>
    </row>
    <row r="8" spans="3:18" ht="36.75" customHeight="1">
      <c r="C8" s="109" t="s">
        <v>99</v>
      </c>
      <c r="G8" s="113"/>
      <c r="H8" s="113"/>
      <c r="K8" s="114"/>
      <c r="L8" s="114"/>
      <c r="M8" s="161"/>
      <c r="N8" s="162"/>
      <c r="O8" s="111"/>
      <c r="P8" s="163"/>
      <c r="Q8" s="163"/>
    </row>
    <row r="9" spans="3:18" ht="36.75" customHeight="1">
      <c r="C9" s="115" t="s">
        <v>100</v>
      </c>
      <c r="D9" s="542" t="str">
        <f>IF(様式C_研究責任医師!M5="","",様式C_研究責任医師!M5)</f>
        <v/>
      </c>
      <c r="E9" s="543"/>
      <c r="G9" s="113"/>
      <c r="H9" s="113"/>
      <c r="K9" s="114"/>
      <c r="L9" s="114"/>
      <c r="M9" s="161"/>
      <c r="N9" s="162"/>
      <c r="O9" s="111"/>
      <c r="P9" s="163"/>
      <c r="Q9" s="163"/>
    </row>
    <row r="10" spans="3:18" ht="34.5" customHeight="1">
      <c r="C10" s="115" t="s">
        <v>101</v>
      </c>
      <c r="D10" s="542" t="str">
        <f>IF(様式C_研究責任医師!M6="","",様式C_研究責任医師!M6)</f>
        <v/>
      </c>
      <c r="E10" s="543"/>
      <c r="F10" s="112"/>
      <c r="G10" s="116"/>
      <c r="H10" s="212"/>
      <c r="I10" s="116"/>
      <c r="J10" s="212"/>
      <c r="K10" s="110"/>
      <c r="L10" s="114"/>
      <c r="M10" s="114"/>
      <c r="N10" s="117"/>
      <c r="O10" s="117"/>
      <c r="P10" s="117"/>
      <c r="Q10" s="117"/>
    </row>
    <row r="11" spans="3:18" ht="34.5" customHeight="1">
      <c r="C11" s="115" t="s">
        <v>102</v>
      </c>
      <c r="D11" s="542" t="str">
        <f>D7</f>
        <v/>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t="str">
        <f>IF(様式C_研究責任医師!M10="","",様式C_研究責任医師!M10)</f>
        <v/>
      </c>
      <c r="O12" s="545"/>
      <c r="P12" s="545"/>
      <c r="Q12" s="546"/>
      <c r="R12" s="123"/>
    </row>
    <row r="13" spans="3:18" ht="25.5" customHeight="1">
      <c r="C13" s="124" t="s">
        <v>18</v>
      </c>
      <c r="D13" s="124" t="s">
        <v>19</v>
      </c>
      <c r="F13" s="471" t="s">
        <v>18</v>
      </c>
      <c r="G13" s="420"/>
      <c r="H13" s="299"/>
      <c r="I13" s="471" t="s">
        <v>19</v>
      </c>
      <c r="J13" s="420"/>
      <c r="K13" s="299"/>
      <c r="M13" s="114"/>
      <c r="N13" s="547"/>
      <c r="O13" s="548"/>
      <c r="P13" s="548"/>
      <c r="Q13" s="549"/>
    </row>
    <row r="14" spans="3:18" ht="25.5" customHeight="1">
      <c r="C14" s="126" t="str">
        <f>IF(様式C_研究責任医師!C10="","",様式C_研究責任医師!C10)</f>
        <v/>
      </c>
      <c r="D14" s="126" t="str">
        <f>IF(様式C_研究責任医師!D10="","",様式C_研究責任医師!D10)</f>
        <v/>
      </c>
      <c r="F14" s="470" t="str">
        <f>IF(様式C_研究責任医師!F10="","",様式C_研究責任医師!F10)</f>
        <v/>
      </c>
      <c r="G14" s="420"/>
      <c r="H14" s="299"/>
      <c r="I14" s="470" t="str">
        <f>IF(様式C_研究責任医師!H10="","",様式C_研究責任医師!H10)</f>
        <v/>
      </c>
      <c r="J14" s="420"/>
      <c r="K14" s="299"/>
      <c r="M14" s="114"/>
      <c r="N14" s="547"/>
      <c r="O14" s="548"/>
      <c r="P14" s="548"/>
      <c r="Q14" s="549"/>
    </row>
    <row r="15" spans="3:18" ht="25.5" customHeight="1">
      <c r="C15" s="126" t="str">
        <f>IF(様式C_研究責任医師!C11="","",様式C_研究責任医師!C11)</f>
        <v/>
      </c>
      <c r="D15" s="126" t="str">
        <f>IF(様式C_研究責任医師!D11="","",様式C_研究責任医師!D11)</f>
        <v/>
      </c>
      <c r="F15" s="470" t="str">
        <f>IF(様式C_研究責任医師!F11="","",様式C_研究責任医師!F11)</f>
        <v/>
      </c>
      <c r="G15" s="420"/>
      <c r="H15" s="299"/>
      <c r="I15" s="470" t="str">
        <f>IF(様式C_研究責任医師!H11="","",様式C_研究責任医師!H11)</f>
        <v/>
      </c>
      <c r="J15" s="420"/>
      <c r="K15" s="299"/>
      <c r="M15" s="114"/>
      <c r="N15" s="550"/>
      <c r="O15" s="551"/>
      <c r="P15" s="551"/>
      <c r="Q15" s="552"/>
    </row>
    <row r="16" spans="3:18" ht="25.5" customHeight="1">
      <c r="C16" s="126" t="str">
        <f>IF(様式C_研究責任医師!C12="","",様式C_研究責任医師!C12)</f>
        <v/>
      </c>
      <c r="D16" s="126" t="str">
        <f>IF(様式C_研究責任医師!D12="","",様式C_研究責任医師!D12)</f>
        <v/>
      </c>
      <c r="F16" s="470" t="str">
        <f>IF(様式C_研究責任医師!F12="","",様式C_研究責任医師!F12)</f>
        <v/>
      </c>
      <c r="G16" s="420"/>
      <c r="H16" s="299"/>
      <c r="I16" s="470" t="str">
        <f>IF(様式C_研究責任医師!H12="","",様式C_研究責任医師!H12)</f>
        <v/>
      </c>
      <c r="J16" s="420"/>
      <c r="K16" s="299"/>
      <c r="M16" s="122"/>
      <c r="N16" s="118" t="s">
        <v>104</v>
      </c>
      <c r="O16" s="112"/>
      <c r="P16" s="530" t="s">
        <v>105</v>
      </c>
      <c r="Q16" s="531"/>
    </row>
    <row r="17" spans="3:18" ht="25.5" customHeight="1">
      <c r="C17" s="126" t="str">
        <f>IF(様式C_研究責任医師!C13="","",様式C_研究責任医師!C13)</f>
        <v/>
      </c>
      <c r="D17" s="126" t="str">
        <f>IF(様式C_研究責任医師!D13="","",様式C_研究責任医師!D13)</f>
        <v/>
      </c>
      <c r="F17" s="470" t="str">
        <f>IF(様式C_研究責任医師!F13="","",様式C_研究責任医師!F13)</f>
        <v/>
      </c>
      <c r="G17" s="420"/>
      <c r="H17" s="299"/>
      <c r="I17" s="470" t="str">
        <f>IF(様式C_研究責任医師!H13="","",様式C_研究責任医師!H13)</f>
        <v/>
      </c>
      <c r="J17" s="420"/>
      <c r="K17" s="299"/>
      <c r="M17" s="122"/>
      <c r="N17" s="128"/>
      <c r="O17" s="112"/>
      <c r="P17" s="532"/>
      <c r="Q17" s="532"/>
    </row>
    <row r="18" spans="3:18" ht="25.5" customHeight="1">
      <c r="C18" s="126" t="str">
        <f>IF(様式C_研究責任医師!C14="","",様式C_研究責任医師!C14)</f>
        <v/>
      </c>
      <c r="D18" s="126" t="str">
        <f>IF(様式C_研究責任医師!D14="","",様式C_研究責任医師!D14)</f>
        <v/>
      </c>
      <c r="F18" s="470" t="str">
        <f>IF(様式C_研究責任医師!F14="","",様式C_研究責任医師!F14)</f>
        <v/>
      </c>
      <c r="G18" s="420"/>
      <c r="H18" s="299"/>
      <c r="I18" s="470" t="str">
        <f>IF(様式C_研究責任医師!H14="","",様式C_研究責任医師!H14)</f>
        <v/>
      </c>
      <c r="J18" s="420"/>
      <c r="K18" s="299"/>
      <c r="M18" s="122"/>
      <c r="N18" s="533"/>
      <c r="O18" s="534"/>
      <c r="P18" s="534"/>
      <c r="Q18" s="535"/>
    </row>
    <row r="19" spans="3:18" ht="25.5" customHeight="1">
      <c r="C19" s="126" t="str">
        <f>IF(様式C_研究責任医師!C15="","",様式C_研究責任医師!C15)</f>
        <v/>
      </c>
      <c r="D19" s="126" t="str">
        <f>IF(様式C_研究責任医師!D15="","",様式C_研究責任医師!D15)</f>
        <v/>
      </c>
      <c r="F19" s="470" t="str">
        <f>IF(様式C_研究責任医師!F15="","",様式C_研究責任医師!F15)</f>
        <v/>
      </c>
      <c r="G19" s="420"/>
      <c r="H19" s="299"/>
      <c r="I19" s="470" t="str">
        <f>IF(様式C_研究責任医師!H15="","",様式C_研究責任医師!H15)</f>
        <v/>
      </c>
      <c r="J19" s="420"/>
      <c r="K19" s="299"/>
      <c r="M19" s="122"/>
      <c r="N19" s="536"/>
      <c r="O19" s="537"/>
      <c r="P19" s="537"/>
      <c r="Q19" s="538"/>
    </row>
    <row r="20" spans="3:18" ht="25.5" customHeight="1">
      <c r="C20" s="126" t="str">
        <f>IF(様式C_研究責任医師!C16="","",様式C_研究責任医師!C16)</f>
        <v/>
      </c>
      <c r="D20" s="126" t="str">
        <f>IF(様式C_研究責任医師!D16="","",様式C_研究責任医師!D16)</f>
        <v/>
      </c>
      <c r="F20" s="470" t="str">
        <f>IF(様式C_研究責任医師!F16="","",様式C_研究責任医師!F16)</f>
        <v/>
      </c>
      <c r="G20" s="420"/>
      <c r="H20" s="299"/>
      <c r="I20" s="470" t="str">
        <f>IF(様式C_研究責任医師!H16="","",様式C_研究責任医師!H16)</f>
        <v/>
      </c>
      <c r="J20" s="420"/>
      <c r="K20" s="299"/>
      <c r="M20" s="122"/>
      <c r="N20" s="536"/>
      <c r="O20" s="537"/>
      <c r="P20" s="537"/>
      <c r="Q20" s="538"/>
    </row>
    <row r="21" spans="3:18" ht="25.5" customHeight="1">
      <c r="C21" s="126" t="str">
        <f>IF(様式C_研究責任医師!C17="","",様式C_研究責任医師!C17)</f>
        <v/>
      </c>
      <c r="D21" s="126" t="str">
        <f>IF(様式C_研究責任医師!D17="","",様式C_研究責任医師!D17)</f>
        <v/>
      </c>
      <c r="F21" s="470" t="str">
        <f>IF(様式C_研究責任医師!F17="","",様式C_研究責任医師!F17)</f>
        <v/>
      </c>
      <c r="G21" s="420"/>
      <c r="H21" s="299"/>
      <c r="I21" s="470" t="str">
        <f>IF(様式C_研究責任医師!H17="","",様式C_研究責任医師!H17)</f>
        <v/>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8" ht="29.25" customHeight="1">
      <c r="C24" s="337" t="s">
        <v>223</v>
      </c>
      <c r="D24" s="394"/>
      <c r="E24" s="395"/>
      <c r="F24" s="159" t="s">
        <v>63</v>
      </c>
      <c r="G24" s="482" t="str">
        <f>IF(様式C_研究責任医師!G19="","",様式C_研究責任医師!G19)</f>
        <v/>
      </c>
      <c r="H24" s="483"/>
      <c r="I24" s="483"/>
      <c r="J24" s="483"/>
      <c r="K24" s="325"/>
      <c r="L24" s="480" t="str">
        <f>IF(様式C_研究責任医師!J19="","",様式C_研究責任医師!J19)</f>
        <v/>
      </c>
      <c r="M24" s="481"/>
      <c r="N24" s="481"/>
      <c r="O24" s="481"/>
      <c r="P24" s="481"/>
      <c r="Q24" s="325"/>
    </row>
    <row r="25" spans="3:18" ht="29.25" customHeight="1">
      <c r="C25" s="396"/>
      <c r="D25" s="397"/>
      <c r="E25" s="398"/>
      <c r="F25" s="160" t="s">
        <v>106</v>
      </c>
      <c r="G25" s="482" t="str">
        <f>IF(様式C_研究責任医師!G20="","",様式C_研究責任医師!G20)</f>
        <v/>
      </c>
      <c r="H25" s="483"/>
      <c r="I25" s="483"/>
      <c r="J25" s="483"/>
      <c r="K25" s="325"/>
      <c r="L25" s="480" t="str">
        <f>IF(様式C_研究責任医師!J20="","",様式C_研究責任医師!J20)</f>
        <v/>
      </c>
      <c r="M25" s="481"/>
      <c r="N25" s="481"/>
      <c r="O25" s="481"/>
      <c r="P25" s="481"/>
      <c r="Q25" s="325"/>
    </row>
    <row r="26" spans="3:18" ht="29.25" customHeight="1">
      <c r="C26" s="396"/>
      <c r="D26" s="397"/>
      <c r="E26" s="398"/>
      <c r="F26" s="160" t="s">
        <v>107</v>
      </c>
      <c r="G26" s="482" t="str">
        <f>IF(様式C_研究責任医師!G21="","",様式C_研究責任医師!G21)</f>
        <v/>
      </c>
      <c r="H26" s="483"/>
      <c r="I26" s="483"/>
      <c r="J26" s="483"/>
      <c r="K26" s="325"/>
      <c r="L26" s="480" t="str">
        <f>IF(様式C_研究責任医師!J21="","",様式C_研究責任医師!J21)</f>
        <v/>
      </c>
      <c r="M26" s="481"/>
      <c r="N26" s="481"/>
      <c r="O26" s="481"/>
      <c r="P26" s="481"/>
      <c r="Q26" s="325"/>
    </row>
    <row r="27" spans="3:18" ht="29.25" customHeight="1">
      <c r="C27" s="396"/>
      <c r="D27" s="397"/>
      <c r="E27" s="398"/>
      <c r="F27" s="160" t="s">
        <v>108</v>
      </c>
      <c r="G27" s="482" t="str">
        <f>IF(様式C_研究責任医師!G22="","",様式C_研究責任医師!G22)</f>
        <v/>
      </c>
      <c r="H27" s="483"/>
      <c r="I27" s="483"/>
      <c r="J27" s="483"/>
      <c r="K27" s="325"/>
      <c r="L27" s="480" t="str">
        <f>IF(様式C_研究責任医師!J22="","",様式C_研究責任医師!J22)</f>
        <v/>
      </c>
      <c r="M27" s="481"/>
      <c r="N27" s="481"/>
      <c r="O27" s="481"/>
      <c r="P27" s="481"/>
      <c r="Q27" s="325"/>
    </row>
    <row r="28" spans="3:18" ht="29.25" customHeight="1">
      <c r="C28" s="396"/>
      <c r="D28" s="397"/>
      <c r="E28" s="398"/>
      <c r="F28" s="160" t="s">
        <v>109</v>
      </c>
      <c r="G28" s="482" t="str">
        <f>IF(様式C_研究責任医師!G23="","",様式C_研究責任医師!G23)</f>
        <v/>
      </c>
      <c r="H28" s="483"/>
      <c r="I28" s="483"/>
      <c r="J28" s="483"/>
      <c r="K28" s="325"/>
      <c r="L28" s="480" t="str">
        <f>IF(様式C_研究責任医師!J23="","",様式C_研究責任医師!J23)</f>
        <v/>
      </c>
      <c r="M28" s="481"/>
      <c r="N28" s="481"/>
      <c r="O28" s="481"/>
      <c r="P28" s="481"/>
      <c r="Q28" s="325"/>
    </row>
    <row r="29" spans="3:18" ht="29.25" customHeight="1">
      <c r="C29" s="396"/>
      <c r="D29" s="397"/>
      <c r="E29" s="398"/>
      <c r="F29" s="159" t="s">
        <v>117</v>
      </c>
      <c r="G29" s="482" t="str">
        <f>IF(様式C_研究責任医師!G24="","",様式C_研究責任医師!G24)</f>
        <v/>
      </c>
      <c r="H29" s="483"/>
      <c r="I29" s="483"/>
      <c r="J29" s="483"/>
      <c r="K29" s="325"/>
      <c r="L29" s="480" t="str">
        <f>IF(様式C_研究責任医師!J24="","",様式C_研究責任医師!J24)</f>
        <v/>
      </c>
      <c r="M29" s="481"/>
      <c r="N29" s="481"/>
      <c r="O29" s="481"/>
      <c r="P29" s="481"/>
      <c r="Q29" s="325"/>
    </row>
    <row r="30" spans="3:18" ht="29.25" customHeight="1">
      <c r="C30" s="399"/>
      <c r="D30" s="400"/>
      <c r="E30" s="401"/>
      <c r="F30" s="160" t="s">
        <v>118</v>
      </c>
      <c r="G30" s="482" t="str">
        <f>IF(様式C_研究責任医師!G25="","",様式C_研究責任医師!G25)</f>
        <v/>
      </c>
      <c r="H30" s="483"/>
      <c r="I30" s="483"/>
      <c r="J30" s="483"/>
      <c r="K30" s="325"/>
      <c r="L30" s="480" t="str">
        <f>IF(様式C_研究責任医師!J25="","",様式C_研究責任医師!J25)</f>
        <v/>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8" ht="44.25" customHeight="1">
      <c r="C32" s="528" t="s">
        <v>77</v>
      </c>
      <c r="D32" s="528"/>
      <c r="E32" s="529"/>
      <c r="F32" s="135"/>
      <c r="G32" s="140"/>
      <c r="H32" s="140"/>
      <c r="I32" s="140"/>
      <c r="J32" s="140"/>
    </row>
    <row r="33" spans="3:17" ht="31.5" customHeight="1">
      <c r="E33" s="141" t="s">
        <v>168</v>
      </c>
      <c r="F33" s="142" t="s">
        <v>110</v>
      </c>
      <c r="G33" s="472" t="str">
        <f>IF(G24="","",G24)</f>
        <v/>
      </c>
      <c r="H33" s="473"/>
      <c r="I33" s="474"/>
      <c r="J33" s="474"/>
      <c r="K33" s="474"/>
      <c r="L33" s="474"/>
      <c r="M33" s="474"/>
      <c r="N33" s="474"/>
      <c r="O33" s="474"/>
      <c r="P33" s="474"/>
      <c r="Q33" s="475"/>
    </row>
    <row r="34" spans="3:17" ht="20.100000000000001"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t="str">
        <f>IF(様式C_研究責任医師!G33="","",様式C_研究責任医師!G33)</f>
        <v/>
      </c>
      <c r="H38" s="226"/>
      <c r="I38" s="226" t="str">
        <f>IF(様式C_研究責任医師!J33="","",様式C_研究責任医師!J33)</f>
        <v/>
      </c>
      <c r="J38" s="227"/>
      <c r="K38" s="522" t="str">
        <f>IF(様式C_研究責任医師!M33="","",様式C_研究責任医師!M33)</f>
        <v/>
      </c>
      <c r="L38" s="523" t="str">
        <f>IF(様式C_研究責任医師!J33="","",様式C_研究責任医師!J33)</f>
        <v/>
      </c>
      <c r="M38" s="524" t="str">
        <f>IF(様式C_研究責任医師!K33="","",様式C_研究責任医師!K33)</f>
        <v>受入金額(円)</v>
      </c>
      <c r="N38" s="228" t="str">
        <f>IF(様式C_研究責任医師!N33="","",様式C_研究責任医師!N33)</f>
        <v/>
      </c>
      <c r="O38" s="151"/>
      <c r="P38" s="151"/>
      <c r="Q38" s="144"/>
    </row>
    <row r="39" spans="3:17" ht="98.1" customHeight="1">
      <c r="C39" s="497" t="s">
        <v>178</v>
      </c>
      <c r="D39" s="498"/>
      <c r="E39" s="512"/>
      <c r="F39" s="145" t="s">
        <v>52</v>
      </c>
      <c r="G39" s="222" t="str">
        <f>IF(様式C_研究責任医師!G34="","",様式C_研究責任医師!G34)</f>
        <v/>
      </c>
      <c r="H39" s="222" t="str">
        <f>IF(様式C_研究責任医師!I35="有","給与あり",IF(様式C_研究責任医師!I35="無","給与なし","-"))</f>
        <v>-</v>
      </c>
      <c r="I39" s="222" t="str">
        <f>IF(様式C_研究責任医師!J34="","",様式C_研究責任医師!J34)</f>
        <v/>
      </c>
      <c r="J39" s="223" t="str">
        <f>IF(様式C_研究責任医師!L35="有","給与あり",IF(様式C_研究責任医師!L35="無","給与なし","-"))</f>
        <v>-</v>
      </c>
      <c r="K39" s="478" t="str">
        <f>IF(様式C_研究責任医師!M34="","",様式C_研究責任医師!M34)</f>
        <v/>
      </c>
      <c r="L39" s="479" t="str">
        <f>IF(様式C_研究責任医師!J34="","",様式C_研究責任医師!J34)</f>
        <v/>
      </c>
      <c r="M39" s="325" t="str">
        <f>IF(様式C_研究責任医師!K34="","",様式C_研究責任医師!K34)</f>
        <v>期間</v>
      </c>
      <c r="N39" s="229" t="str">
        <f>IF(様式C_研究責任医師!N34="","",様式C_研究責任医師!N34)</f>
        <v/>
      </c>
      <c r="O39" s="240"/>
      <c r="P39" s="240"/>
      <c r="Q39" s="147"/>
    </row>
    <row r="40" spans="3:17" ht="98.1" customHeight="1">
      <c r="C40" s="497" t="s">
        <v>171</v>
      </c>
      <c r="D40" s="498"/>
      <c r="E40" s="512"/>
      <c r="F40" s="145" t="s">
        <v>52</v>
      </c>
      <c r="G40" s="222" t="str">
        <f>IF(様式C_研究責任医師!G36="","",様式C_研究責任医師!G36)</f>
        <v/>
      </c>
      <c r="H40" s="222" t="str">
        <f>IF(様式C_研究責任医師!I37&gt;=2500000,"250万円以上の利益あり","-")</f>
        <v>-</v>
      </c>
      <c r="I40" s="222" t="str">
        <f>IF(様式C_研究責任医師!J36="","",様式C_研究責任医師!J36)</f>
        <v/>
      </c>
      <c r="J40" s="223" t="str">
        <f>IF(様式C_研究責任医師!L37&gt;=2500000,"250万円以上の利益あり","-")</f>
        <v>-</v>
      </c>
      <c r="K40" s="478" t="str">
        <f>IF(様式C_研究責任医師!M36="","",様式C_研究責任医師!M36)</f>
        <v/>
      </c>
      <c r="L40" s="479" t="str">
        <f>IF(様式C_研究責任医師!J36="","",様式C_研究責任医師!J36)</f>
        <v/>
      </c>
      <c r="M40" s="325" t="str">
        <f>IF(様式C_研究責任医師!K36="","",様式C_研究責任医師!K36)</f>
        <v>経済的利益の内容(複数ある場合はすべて記載)</v>
      </c>
      <c r="N40" s="229" t="str">
        <f>IF(様式C_研究責任医師!N36="","",様式C_研究責任医師!N36)</f>
        <v/>
      </c>
      <c r="O40" s="240"/>
      <c r="P40" s="240"/>
      <c r="Q40" s="147"/>
    </row>
    <row r="41" spans="3:17" ht="98.1" customHeight="1">
      <c r="C41" s="525"/>
      <c r="D41" s="526"/>
      <c r="E41" s="527"/>
      <c r="F41" s="148" t="s">
        <v>115</v>
      </c>
      <c r="G41" s="222" t="str">
        <f>IF(様式C_研究責任医師!G38="","",様式C_研究責任医師!G38)</f>
        <v/>
      </c>
      <c r="H41" s="224" t="str">
        <f>IF(様式C_研究責任医師!I39&gt;=2500000,"250万円以上の利益あり","-")</f>
        <v>-</v>
      </c>
      <c r="I41" s="224" t="str">
        <f>IF(様式C_研究責任医師!J38="","",様式C_研究責任医師!J38)</f>
        <v/>
      </c>
      <c r="J41" s="225" t="str">
        <f>IF(様式C_研究責任医師!L39&gt;=2500000,"250万円以上の利益あり","-")</f>
        <v>-</v>
      </c>
      <c r="K41" s="478" t="str">
        <f>IF(様式C_研究責任医師!M38="","",様式C_研究責任医師!M38)</f>
        <v/>
      </c>
      <c r="L41" s="479" t="str">
        <f>IF(様式C_研究責任医師!J38="","",様式C_研究責任医師!J38)</f>
        <v/>
      </c>
      <c r="M41" s="325" t="str">
        <f>IF(様式C_研究責任医師!K38="","",様式C_研究責任医師!K38)</f>
        <v>経済的利益の内容(複数ある場合はすべて記載)</v>
      </c>
      <c r="N41" s="229" t="str">
        <f>IF(様式C_研究責任医師!N38="","",様式C_研究責任医師!N38)</f>
        <v/>
      </c>
      <c r="O41" s="240"/>
      <c r="P41" s="240"/>
      <c r="Q41" s="147"/>
    </row>
    <row r="42" spans="3:17" ht="98.1" customHeight="1">
      <c r="C42" s="516" t="s">
        <v>180</v>
      </c>
      <c r="D42" s="517"/>
      <c r="E42" s="518"/>
      <c r="F42" s="145" t="s">
        <v>52</v>
      </c>
      <c r="G42" s="222" t="str">
        <f>IF(様式C_研究責任医師!G40="","",様式C_研究責任医師!G40)</f>
        <v/>
      </c>
      <c r="H42" s="226"/>
      <c r="I42" s="226" t="str">
        <f>IF(様式C_研究責任医師!J40="","",様式C_研究責任医師!J40)</f>
        <v/>
      </c>
      <c r="J42" s="227"/>
      <c r="K42" s="478" t="str">
        <f>IF(様式C_研究責任医師!M40="","",様式C_研究責任医師!M40)</f>
        <v/>
      </c>
      <c r="L42" s="479" t="str">
        <f>IF(様式C_研究責任医師!J39="","",様式C_研究責任医師!J40)</f>
        <v/>
      </c>
      <c r="M42" s="325" t="str">
        <f>IF(様式C_研究責任医師!K39="","",様式C_研究責任医師!K40)</f>
        <v>役職等の種類</v>
      </c>
      <c r="N42" s="229" t="str">
        <f>IF(様式C_研究責任医師!N40="","",様式C_研究責任医師!N40)</f>
        <v/>
      </c>
      <c r="O42" s="240"/>
      <c r="P42" s="151"/>
      <c r="Q42" s="151"/>
    </row>
    <row r="43" spans="3:17" ht="98.1" customHeight="1">
      <c r="C43" s="519"/>
      <c r="D43" s="520"/>
      <c r="E43" s="521"/>
      <c r="F43" s="148" t="s">
        <v>51</v>
      </c>
      <c r="G43" s="222" t="str">
        <f>IF(様式C_研究責任医師!G41="","",様式C_研究責任医師!G41)</f>
        <v/>
      </c>
      <c r="H43" s="226"/>
      <c r="I43" s="226" t="str">
        <f>IF(様式C_研究責任医師!J41="","",様式C_研究責任医師!J41)</f>
        <v/>
      </c>
      <c r="J43" s="227"/>
      <c r="K43" s="478" t="str">
        <f>IF(様式C_研究責任医師!M41="","",様式C_研究責任医師!M41)</f>
        <v/>
      </c>
      <c r="L43" s="479" t="str">
        <f>IF(様式C_研究責任医師!J40="","",様式C_研究責任医師!J41)</f>
        <v/>
      </c>
      <c r="M43" s="325" t="str">
        <f>IF(様式C_研究責任医師!K40="","",様式C_研究責任医師!K41)</f>
        <v>役職等の種類</v>
      </c>
      <c r="N43" s="229" t="str">
        <f>IF(様式C_研究責任医師!N41="","",様式C_研究責任医師!N41)</f>
        <v/>
      </c>
      <c r="O43" s="240"/>
      <c r="P43" s="151"/>
      <c r="Q43" s="151"/>
    </row>
    <row r="44" spans="3:17" ht="98.1" customHeight="1">
      <c r="C44" s="497" t="s">
        <v>181</v>
      </c>
      <c r="D44" s="498"/>
      <c r="E44" s="499"/>
      <c r="F44" s="145" t="s">
        <v>52</v>
      </c>
      <c r="G44" s="222" t="str">
        <f>IF(様式C_研究責任医師!G42="","",様式C_研究責任医師!G42)</f>
        <v/>
      </c>
      <c r="H44" s="226" t="str">
        <f>IF(様式C_研究責任医師!I42="はい","株式保有",IF(様式C_研究責任医師!I42="いいえ","株式保有なし","-"))</f>
        <v>-</v>
      </c>
      <c r="I44" s="226" t="str">
        <f>IF(様式C_研究責任医師!J42="","",様式C_研究責任医師!J42)</f>
        <v/>
      </c>
      <c r="J44" s="227" t="str">
        <f>IF(様式C_研究責任医師!L42="はい","株式保有あり",IF(様式C_研究責任医師!L42="いいえ","株式保有なし","-"))</f>
        <v>-</v>
      </c>
      <c r="K44" s="478" t="str">
        <f>IF(様式C_研究責任医師!M42="","",様式C_研究責任医師!M42)</f>
        <v/>
      </c>
      <c r="L44" s="479" t="str">
        <f>IF(様式C_研究責任医師!J42="","",様式C_研究責任医師!J42)</f>
        <v/>
      </c>
      <c r="M44" s="325" t="str">
        <f>IF(様式C_研究責任医師!K42="","",様式C_研究責任医師!K42)</f>
        <v>株式を保有している</v>
      </c>
      <c r="N44" s="229" t="str">
        <f>IF(様式C_研究責任医師!N42="","",様式C_研究責任医師!N42)</f>
        <v/>
      </c>
      <c r="O44" s="240"/>
      <c r="P44" s="151"/>
      <c r="Q44" s="151"/>
    </row>
    <row r="45" spans="3:17" ht="98.1" customHeight="1">
      <c r="C45" s="500"/>
      <c r="D45" s="501"/>
      <c r="E45" s="502"/>
      <c r="F45" s="148" t="s">
        <v>115</v>
      </c>
      <c r="G45" s="222" t="str">
        <f>IF(様式C_研究責任医師!G44="","",様式C_研究責任医師!G44)</f>
        <v/>
      </c>
      <c r="H45" s="226" t="str">
        <f>IF(様式C_研究責任医師!I44="はい","株式保有あり",IF(様式C_研究責任医師!I44="いいえ","株式保有なし","-"))</f>
        <v>-</v>
      </c>
      <c r="I45" s="226" t="str">
        <f>IF(様式C_研究責任医師!J44="","",様式C_研究責任医師!J44)</f>
        <v/>
      </c>
      <c r="J45" s="227" t="str">
        <f>IF(様式C_研究責任医師!L44="はい","株式保有あり",IF(様式C_研究責任医師!L44="いいえ","株式保有なし","-"))</f>
        <v>-</v>
      </c>
      <c r="K45" s="478" t="str">
        <f>IF(様式C_研究責任医師!M44="","",様式C_研究責任医師!M44)</f>
        <v/>
      </c>
      <c r="L45" s="479" t="str">
        <f>IF(様式C_研究責任医師!J44="","",様式C_研究責任医師!J44)</f>
        <v/>
      </c>
      <c r="M45" s="325" t="str">
        <f>IF(様式C_研究責任医師!K44="","",様式C_研究責任医師!K44)</f>
        <v>株式を保有している</v>
      </c>
      <c r="N45" s="229" t="str">
        <f>IF(様式C_研究責任医師!N44="","",様式C_研究責任医師!N44)</f>
        <v/>
      </c>
      <c r="O45" s="240"/>
      <c r="P45" s="151"/>
      <c r="Q45" s="151"/>
    </row>
    <row r="46" spans="3:17" ht="98.1" customHeight="1">
      <c r="C46" s="497" t="s">
        <v>173</v>
      </c>
      <c r="D46" s="498"/>
      <c r="E46" s="512"/>
      <c r="F46" s="152" t="s">
        <v>52</v>
      </c>
      <c r="G46" s="222" t="str">
        <f>IF(様式C_研究責任医師!G46="","",様式C_研究責任医師!G46)</f>
        <v/>
      </c>
      <c r="H46" s="222" t="str">
        <f>IF(様式C_研究責任医師!I46="はい","知的財産への関与あり",IF(様式C_研究責任医師!I46="いいえ","知的財産への関与なし","-"))</f>
        <v>-</v>
      </c>
      <c r="I46" s="153" t="str">
        <f>IF(様式C_研究責任医師!J46="","",様式C_研究責任医師!J46)</f>
        <v/>
      </c>
      <c r="J46" s="221" t="str">
        <f>IF(様式C_研究責任医師!L46="はい","知的財産への関与あり",IF(様式C_研究責任医師!L46="いいえ","知的財産への関与なし","-"))</f>
        <v>-</v>
      </c>
      <c r="K46" s="478" t="str">
        <f>IF(様式C_研究責任医師!M46="","",様式C_研究責任医師!M46)</f>
        <v/>
      </c>
      <c r="L46" s="479" t="str">
        <f>IF(様式C_研究責任医師!J46="","",様式C_研究責任医師!J46)</f>
        <v/>
      </c>
      <c r="M46" s="325" t="str">
        <f>IF(様式C_研究責任医師!K46="","",様式C_研究責任医師!K46)</f>
        <v>知的財産への関与有り</v>
      </c>
      <c r="N46" s="229" t="str">
        <f>IF(様式C_研究責任医師!N46="","",様式C_研究責任医師!N46)</f>
        <v/>
      </c>
      <c r="O46" s="240"/>
      <c r="P46" s="151"/>
      <c r="Q46" s="151"/>
    </row>
    <row r="47" spans="3:17" ht="98.1" customHeight="1">
      <c r="C47" s="513"/>
      <c r="D47" s="514"/>
      <c r="E47" s="515"/>
      <c r="F47" s="148" t="s">
        <v>115</v>
      </c>
      <c r="G47" s="222" t="str">
        <f>IF(様式C_研究責任医師!G48="","",様式C_研究責任医師!G48)</f>
        <v/>
      </c>
      <c r="H47" s="222" t="str">
        <f>IF(様式C_研究責任医師!I48="はい","知的財産への関与あり",IF(様式C_研究責任医師!I48="いいえ","知的財産への関与なし","-"))</f>
        <v>-</v>
      </c>
      <c r="I47" s="153" t="str">
        <f>IF(様式C_研究責任医師!J48="","",様式C_研究責任医師!J48)</f>
        <v/>
      </c>
      <c r="J47" s="221" t="str">
        <f>IF(様式C_研究責任医師!L48="はい","知的財産への関与あり",IF(様式C_研究責任医師!L48="いいえ","知的財産への関与なし","-"))</f>
        <v>-</v>
      </c>
      <c r="K47" s="478" t="str">
        <f>IF(様式C_研究責任医師!M48="","",様式C_研究責任医師!M48)</f>
        <v/>
      </c>
      <c r="L47" s="479" t="str">
        <f>IF(様式C_研究責任医師!J48="","",様式C_研究責任医師!J48)</f>
        <v/>
      </c>
      <c r="M47" s="325" t="str">
        <f>IF(様式C_研究責任医師!K48="","",様式C_研究責任医師!K48)</f>
        <v>知的財産への関与有り</v>
      </c>
      <c r="N47" s="229" t="str">
        <f>IF(様式C_研究責任医師!N48="","",様式C_研究責任医師!N48)</f>
        <v/>
      </c>
      <c r="O47" s="240"/>
      <c r="P47" s="240"/>
      <c r="Q47" s="240"/>
    </row>
    <row r="48" spans="3:17" ht="19.5" customHeight="1">
      <c r="C48" s="154"/>
      <c r="D48" s="154"/>
      <c r="E48" s="155"/>
      <c r="F48" s="156"/>
      <c r="G48" s="255"/>
      <c r="H48" s="255"/>
      <c r="I48" s="158"/>
      <c r="J48" s="158"/>
      <c r="K48" s="158"/>
      <c r="L48" s="158"/>
      <c r="M48" s="158"/>
      <c r="N48" s="158"/>
      <c r="O48" s="158"/>
      <c r="P48" s="158"/>
      <c r="Q48" s="158"/>
    </row>
    <row r="49" spans="3:17" ht="31.5" customHeight="1">
      <c r="E49" s="141" t="s">
        <v>168</v>
      </c>
      <c r="F49" s="142" t="s">
        <v>120</v>
      </c>
      <c r="G49" s="472" t="str">
        <f>IF(G25="","",G25)</f>
        <v/>
      </c>
      <c r="H49" s="473"/>
      <c r="I49" s="474"/>
      <c r="J49" s="474"/>
      <c r="K49" s="474"/>
      <c r="L49" s="474"/>
      <c r="M49" s="474"/>
      <c r="N49" s="474"/>
      <c r="O49" s="474"/>
      <c r="P49" s="474"/>
      <c r="Q49" s="475"/>
    </row>
    <row r="50" spans="3:17" ht="20.100000000000001"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t="str">
        <f>IF(様式C_研究責任医師!G56="","",様式C_研究責任医師!G56)</f>
        <v/>
      </c>
      <c r="H54" s="226"/>
      <c r="I54" s="226" t="str">
        <f>IF(様式C_研究責任医師!J56="","",様式C_研究責任医師!J56)</f>
        <v/>
      </c>
      <c r="J54" s="227"/>
      <c r="K54" s="522" t="str">
        <f>IF(様式C_研究責任医師!M56="","",様式C_研究責任医師!M56)</f>
        <v/>
      </c>
      <c r="L54" s="523" t="str">
        <f>IF(様式C_研究責任医師!J56="","",様式C_研究責任医師!J56)</f>
        <v/>
      </c>
      <c r="M54" s="524" t="str">
        <f>IF(様式C_研究責任医師!K56="","",様式C_研究責任医師!K56)</f>
        <v>受入金額(円)</v>
      </c>
      <c r="N54" s="228" t="str">
        <f>IF(様式C_研究責任医師!N56="","",様式C_研究責任医師!N56)</f>
        <v/>
      </c>
      <c r="O54" s="151"/>
      <c r="P54" s="151"/>
      <c r="Q54" s="144"/>
    </row>
    <row r="55" spans="3:17" ht="98.1" customHeight="1">
      <c r="C55" s="497" t="s">
        <v>178</v>
      </c>
      <c r="D55" s="498"/>
      <c r="E55" s="512"/>
      <c r="F55" s="145" t="s">
        <v>52</v>
      </c>
      <c r="G55" s="222" t="str">
        <f>IF(様式C_研究責任医師!G57="","",様式C_研究責任医師!G57)</f>
        <v/>
      </c>
      <c r="H55" s="222" t="str">
        <f>IF(様式C_研究責任医師!I58="有","給与あり",IF(様式C_研究責任医師!I58="無","給与なし","-"))</f>
        <v>-</v>
      </c>
      <c r="I55" s="222" t="str">
        <f>IF(様式C_研究責任医師!J57="","",様式C_研究責任医師!J57)</f>
        <v/>
      </c>
      <c r="J55" s="223" t="str">
        <f>IF(様式C_研究責任医師!L58="有","給与あり",IF(様式C_研究責任医師!L58="無","給与なし","-"))</f>
        <v>-</v>
      </c>
      <c r="K55" s="478" t="str">
        <f>IF(様式C_研究責任医師!M57="","",様式C_研究責任医師!M57)</f>
        <v/>
      </c>
      <c r="L55" s="479" t="str">
        <f>IF(様式C_研究責任医師!J57="","",様式C_研究責任医師!J57)</f>
        <v/>
      </c>
      <c r="M55" s="325" t="str">
        <f>IF(様式C_研究責任医師!K57="","",様式C_研究責任医師!K57)</f>
        <v>期間</v>
      </c>
      <c r="N55" s="229" t="str">
        <f>IF(様式C_研究責任医師!N57="","",様式C_研究責任医師!N57)</f>
        <v/>
      </c>
      <c r="O55" s="240"/>
      <c r="P55" s="240"/>
      <c r="Q55" s="147"/>
    </row>
    <row r="56" spans="3:17" ht="98.1" customHeight="1">
      <c r="C56" s="497" t="s">
        <v>171</v>
      </c>
      <c r="D56" s="498"/>
      <c r="E56" s="512"/>
      <c r="F56" s="145" t="s">
        <v>52</v>
      </c>
      <c r="G56" s="222" t="str">
        <f>IF(様式C_研究責任医師!G59="","",様式C_研究責任医師!G59)</f>
        <v/>
      </c>
      <c r="H56" s="222" t="str">
        <f>IF(様式C_研究責任医師!I60&gt;=2500000,"250万円以上の利益あり","-")</f>
        <v>-</v>
      </c>
      <c r="I56" s="222" t="str">
        <f>IF(様式C_研究責任医師!J59="","",様式C_研究責任医師!J59)</f>
        <v/>
      </c>
      <c r="J56" s="223" t="str">
        <f>IF(様式C_研究責任医師!L60&gt;=2500000,"250万円以上の利益あり","-")</f>
        <v>-</v>
      </c>
      <c r="K56" s="478" t="str">
        <f>IF(様式C_研究責任医師!M59="","",様式C_研究責任医師!M59)</f>
        <v/>
      </c>
      <c r="L56" s="479" t="str">
        <f>IF(様式C_研究責任医師!J59="","",様式C_研究責任医師!J59)</f>
        <v/>
      </c>
      <c r="M56" s="325" t="str">
        <f>IF(様式C_研究責任医師!K59="","",様式C_研究責任医師!K59)</f>
        <v>経済的利益の内容(複数ある場合はすべて記載)</v>
      </c>
      <c r="N56" s="229" t="str">
        <f>IF(様式C_研究責任医師!N59="","",様式C_研究責任医師!N59)</f>
        <v/>
      </c>
      <c r="O56" s="240"/>
      <c r="P56" s="240"/>
      <c r="Q56" s="147"/>
    </row>
    <row r="57" spans="3:17" ht="98.1" customHeight="1">
      <c r="C57" s="525"/>
      <c r="D57" s="526"/>
      <c r="E57" s="527"/>
      <c r="F57" s="148" t="s">
        <v>51</v>
      </c>
      <c r="G57" s="222" t="str">
        <f>IF(様式C_研究責任医師!G61="","",様式C_研究責任医師!G61)</f>
        <v/>
      </c>
      <c r="H57" s="224" t="str">
        <f>IF(様式C_研究責任医師!I62&gt;=2500000,"250万円以上の利益あり","-")</f>
        <v>-</v>
      </c>
      <c r="I57" s="224" t="str">
        <f>IF(様式C_研究責任医師!J61="","",様式C_研究責任医師!J61)</f>
        <v/>
      </c>
      <c r="J57" s="225" t="str">
        <f>IF(様式C_研究責任医師!L62&gt;=2500000,"250万円以上の利益あり","-")</f>
        <v>-</v>
      </c>
      <c r="K57" s="478" t="str">
        <f>IF(様式C_研究責任医師!M61="","",様式C_研究責任医師!M61)</f>
        <v/>
      </c>
      <c r="L57" s="479" t="str">
        <f>IF(様式C_研究責任医師!J61="","",様式C_研究責任医師!J61)</f>
        <v/>
      </c>
      <c r="M57" s="325" t="str">
        <f>IF(様式C_研究責任医師!K61="","",様式C_研究責任医師!K61)</f>
        <v>経済的利益の内容(複数ある場合はすべて記載)</v>
      </c>
      <c r="N57" s="229" t="str">
        <f>IF(様式C_研究責任医師!N61="","",様式C_研究責任医師!N61)</f>
        <v/>
      </c>
      <c r="O57" s="240"/>
      <c r="P57" s="240"/>
      <c r="Q57" s="147"/>
    </row>
    <row r="58" spans="3:17" ht="98.1" customHeight="1">
      <c r="C58" s="516" t="s">
        <v>180</v>
      </c>
      <c r="D58" s="517"/>
      <c r="E58" s="518"/>
      <c r="F58" s="145" t="s">
        <v>52</v>
      </c>
      <c r="G58" s="222" t="str">
        <f>IF(様式C_研究責任医師!G63="","",様式C_研究責任医師!G63)</f>
        <v/>
      </c>
      <c r="H58" s="226"/>
      <c r="I58" s="226" t="str">
        <f>IF(様式C_研究責任医師!J63="","",様式C_研究責任医師!J63)</f>
        <v/>
      </c>
      <c r="J58" s="227"/>
      <c r="K58" s="478" t="str">
        <f>IF(様式C_研究責任医師!M63="","",様式C_研究責任医師!M63)</f>
        <v/>
      </c>
      <c r="L58" s="479" t="str">
        <f>IF(様式C_研究責任医師!J63="","",様式C_研究責任医師!J63)</f>
        <v/>
      </c>
      <c r="M58" s="325" t="str">
        <f>IF(様式C_研究責任医師!K63="","",様式C_研究責任医師!K63)</f>
        <v>役職等の種類</v>
      </c>
      <c r="N58" s="229" t="str">
        <f>IF(様式C_研究責任医師!N63="","",様式C_研究責任医師!N63)</f>
        <v/>
      </c>
      <c r="O58" s="240"/>
      <c r="P58" s="151"/>
      <c r="Q58" s="151"/>
    </row>
    <row r="59" spans="3:17" ht="98.1" customHeight="1">
      <c r="C59" s="519"/>
      <c r="D59" s="520"/>
      <c r="E59" s="521"/>
      <c r="F59" s="148" t="s">
        <v>51</v>
      </c>
      <c r="G59" s="222" t="str">
        <f>IF(様式C_研究責任医師!G64="","",様式C_研究責任医師!G64)</f>
        <v/>
      </c>
      <c r="H59" s="226"/>
      <c r="I59" s="226" t="str">
        <f>IF(様式C_研究責任医師!J64="","",様式C_研究責任医師!J64)</f>
        <v/>
      </c>
      <c r="J59" s="227"/>
      <c r="K59" s="478" t="str">
        <f>IF(様式C_研究責任医師!M64="","",様式C_研究責任医師!M64)</f>
        <v/>
      </c>
      <c r="L59" s="479" t="str">
        <f>IF(様式C_研究責任医師!J64="","",様式C_研究責任医師!J64)</f>
        <v/>
      </c>
      <c r="M59" s="325" t="str">
        <f>IF(様式C_研究責任医師!K64="","",様式C_研究責任医師!K64)</f>
        <v>役職等の種類</v>
      </c>
      <c r="N59" s="229" t="str">
        <f>IF(様式C_研究責任医師!N64="","",様式C_研究責任医師!N64)</f>
        <v/>
      </c>
      <c r="O59" s="240"/>
      <c r="P59" s="151"/>
      <c r="Q59" s="151"/>
    </row>
    <row r="60" spans="3:17" ht="98.1" customHeight="1">
      <c r="C60" s="497" t="s">
        <v>181</v>
      </c>
      <c r="D60" s="498"/>
      <c r="E60" s="499"/>
      <c r="F60" s="145" t="s">
        <v>52</v>
      </c>
      <c r="G60" s="222" t="str">
        <f>IF(様式C_研究責任医師!G65="","",様式C_研究責任医師!G65)</f>
        <v/>
      </c>
      <c r="H60" s="226" t="str">
        <f>IF(様式C_研究責任医師!I65="はい","株式保有あり",IF(様式C_研究責任医師!I65="いいえ","株式保有なし","-"))</f>
        <v>-</v>
      </c>
      <c r="I60" s="226" t="str">
        <f>IF(様式C_研究責任医師!J65="","",様式C_研究責任医師!J65)</f>
        <v/>
      </c>
      <c r="J60" s="227" t="str">
        <f>IF(様式C_研究責任医師!L65="はい","株式保有あり",IF(様式C_研究責任医師!L65="いいえ","株式保有なし","-"))</f>
        <v>-</v>
      </c>
      <c r="K60" s="478" t="str">
        <f>IF(様式C_研究責任医師!M65="","",様式C_研究責任医師!M65)</f>
        <v/>
      </c>
      <c r="L60" s="479" t="str">
        <f>IF(様式C_研究責任医師!J65="","",様式C_研究責任医師!J65)</f>
        <v/>
      </c>
      <c r="M60" s="325" t="str">
        <f>IF(様式C_研究責任医師!K65="","",様式C_研究責任医師!K65)</f>
        <v>株式を保有している</v>
      </c>
      <c r="N60" s="229" t="str">
        <f>IF(様式C_研究責任医師!N65="","",様式C_研究責任医師!N65)</f>
        <v/>
      </c>
      <c r="O60" s="240"/>
      <c r="P60" s="151"/>
      <c r="Q60" s="151"/>
    </row>
    <row r="61" spans="3:17" ht="98.1" customHeight="1">
      <c r="C61" s="500"/>
      <c r="D61" s="501"/>
      <c r="E61" s="502"/>
      <c r="F61" s="148" t="s">
        <v>51</v>
      </c>
      <c r="G61" s="222" t="str">
        <f>IF(様式C_研究責任医師!G67="","",様式C_研究責任医師!G67)</f>
        <v/>
      </c>
      <c r="H61" s="226" t="str">
        <f>IF(様式C_研究責任医師!I67="はい","株式保有あり",IF(様式C_研究責任医師!I67="いいえ","株式保有なし","-"))</f>
        <v>-</v>
      </c>
      <c r="I61" s="226" t="str">
        <f>IF(様式C_研究責任医師!J67="","",様式C_研究責任医師!J67)</f>
        <v/>
      </c>
      <c r="J61" s="227" t="str">
        <f>IF(様式C_研究責任医師!L67="はい","株式保有あり",IF(様式C_研究責任医師!L67="いいえ","株式保有なし","-"))</f>
        <v>-</v>
      </c>
      <c r="K61" s="478" t="str">
        <f>IF(様式C_研究責任医師!M67="","",様式C_研究責任医師!M67)</f>
        <v/>
      </c>
      <c r="L61" s="479" t="str">
        <f>IF(様式C_研究責任医師!J67="","",様式C_研究責任医師!J67)</f>
        <v/>
      </c>
      <c r="M61" s="325" t="str">
        <f>IF(様式C_研究責任医師!K67="","",様式C_研究責任医師!K67)</f>
        <v>株式を保有している</v>
      </c>
      <c r="N61" s="229" t="str">
        <f>IF(様式C_研究責任医師!N67="","",様式C_研究責任医師!N67)</f>
        <v/>
      </c>
      <c r="O61" s="240"/>
      <c r="P61" s="151"/>
      <c r="Q61" s="151"/>
    </row>
    <row r="62" spans="3:17" ht="98.1" customHeight="1">
      <c r="C62" s="497" t="s">
        <v>173</v>
      </c>
      <c r="D62" s="498"/>
      <c r="E62" s="512"/>
      <c r="F62" s="152" t="s">
        <v>52</v>
      </c>
      <c r="G62" s="222" t="str">
        <f>IF(様式C_研究責任医師!G69="","",様式C_研究責任医師!G69)</f>
        <v/>
      </c>
      <c r="H62" s="222" t="str">
        <f>IF(様式C_研究責任医師!I69="はい","知的財産への関与あり",IF(様式C_研究責任医師!I69="いいえ","知的財産への関与なし","-"))</f>
        <v>-</v>
      </c>
      <c r="I62" s="153" t="str">
        <f>IF(様式C_研究責任医師!J69="","",様式C_研究責任医師!J69)</f>
        <v/>
      </c>
      <c r="J62" s="221" t="str">
        <f>IF(様式C_研究責任医師!L69="はい","知的財産への関与あり",IF(様式C_研究責任医師!L69="いいえ","知的財産への関与なし","-"))</f>
        <v>-</v>
      </c>
      <c r="K62" s="478" t="str">
        <f>IF(様式C_研究責任医師!M69="","",様式C_研究責任医師!M69)</f>
        <v/>
      </c>
      <c r="L62" s="479" t="str">
        <f>IF(様式C_研究責任医師!J69="","",様式C_研究責任医師!J69)</f>
        <v/>
      </c>
      <c r="M62" s="325" t="str">
        <f>IF(様式C_研究責任医師!K69="","",様式C_研究責任医師!K69)</f>
        <v>知的財産への関与有り</v>
      </c>
      <c r="N62" s="229" t="str">
        <f>IF(様式C_研究責任医師!N69="","",様式C_研究責任医師!N69)</f>
        <v/>
      </c>
      <c r="O62" s="240"/>
      <c r="P62" s="151"/>
      <c r="Q62" s="151"/>
    </row>
    <row r="63" spans="3:17" ht="98.1" customHeight="1">
      <c r="C63" s="513"/>
      <c r="D63" s="514"/>
      <c r="E63" s="515"/>
      <c r="F63" s="148" t="s">
        <v>51</v>
      </c>
      <c r="G63" s="222" t="str">
        <f>IF(様式C_研究責任医師!G71="","",様式C_研究責任医師!G71)</f>
        <v/>
      </c>
      <c r="H63" s="222" t="str">
        <f>IF(様式C_研究責任医師!I71="はい","知的財産への関与あり",IF(様式C_研究責任医師!I71="いいえ","知的財産への関与なし","-"))</f>
        <v>-</v>
      </c>
      <c r="I63" s="153" t="str">
        <f>IF(様式C_研究責任医師!J71="","",様式C_研究責任医師!J71)</f>
        <v/>
      </c>
      <c r="J63" s="221" t="str">
        <f>IF(様式C_研究責任医師!L71="はい","知的財産への関与あり",IF(様式C_研究責任医師!L71="いいえ","知的財産への関与なし","-"))</f>
        <v>-</v>
      </c>
      <c r="K63" s="478" t="str">
        <f>IF(様式C_研究責任医師!M71="","",様式C_研究責任医師!M71)</f>
        <v/>
      </c>
      <c r="L63" s="479" t="str">
        <f>IF(様式C_研究責任医師!J71="","",様式C_研究責任医師!J71)</f>
        <v/>
      </c>
      <c r="M63" s="325" t="str">
        <f>IF(様式C_研究責任医師!K71="","",様式C_研究責任医師!K71)</f>
        <v>知的財産への関与有り</v>
      </c>
      <c r="N63" s="229" t="str">
        <f>IF(様式C_研究責任医師!N71="","",様式C_研究責任医師!N71)</f>
        <v/>
      </c>
      <c r="O63" s="240"/>
      <c r="P63" s="240"/>
      <c r="Q63" s="240"/>
    </row>
    <row r="64" spans="3:17" ht="10.5" customHeight="1">
      <c r="C64" s="154"/>
      <c r="D64" s="154"/>
      <c r="E64" s="155"/>
      <c r="F64" s="156"/>
      <c r="G64" s="255"/>
      <c r="H64" s="255"/>
      <c r="I64" s="158"/>
      <c r="J64" s="158"/>
      <c r="K64" s="158"/>
      <c r="L64" s="158"/>
      <c r="M64" s="158"/>
      <c r="N64" s="158"/>
      <c r="O64" s="158"/>
      <c r="P64" s="158"/>
      <c r="Q64" s="158"/>
    </row>
    <row r="65" spans="3:17" ht="31.5" customHeight="1">
      <c r="E65" s="141" t="s">
        <v>168</v>
      </c>
      <c r="F65" s="142" t="s">
        <v>121</v>
      </c>
      <c r="G65" s="472" t="str">
        <f>IF(G26="","",G26)</f>
        <v/>
      </c>
      <c r="H65" s="473"/>
      <c r="I65" s="474"/>
      <c r="J65" s="474"/>
      <c r="K65" s="474"/>
      <c r="L65" s="474"/>
      <c r="M65" s="474"/>
      <c r="N65" s="474"/>
      <c r="O65" s="474"/>
      <c r="P65" s="474"/>
      <c r="Q65" s="475"/>
    </row>
    <row r="66" spans="3:17" ht="20.100000000000001"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t="str">
        <f>IF(様式C_研究責任医師!G79="","",様式C_研究責任医師!G79)</f>
        <v/>
      </c>
      <c r="H70" s="226"/>
      <c r="I70" s="226" t="str">
        <f>IF(様式C_研究責任医師!J79="","",様式C_研究責任医師!J79)</f>
        <v/>
      </c>
      <c r="J70" s="227"/>
      <c r="K70" s="522" t="str">
        <f>IF(様式C_研究責任医師!M79="","",様式C_研究責任医師!M79)</f>
        <v/>
      </c>
      <c r="L70" s="523" t="str">
        <f>IF(様式C_研究責任医師!J72="","",様式C_研究責任医師!J72)</f>
        <v/>
      </c>
      <c r="M70" s="524" t="str">
        <f>IF(様式C_研究責任医師!K72="","",様式C_研究責任医師!K72)</f>
        <v>その他の関与</v>
      </c>
      <c r="N70" s="228" t="str">
        <f>IF(様式C_研究責任医師!N79="","",様式C_研究責任医師!N79)</f>
        <v/>
      </c>
      <c r="O70" s="151"/>
      <c r="P70" s="151"/>
      <c r="Q70" s="144"/>
    </row>
    <row r="71" spans="3:17" ht="98.1" customHeight="1">
      <c r="C71" s="497" t="s">
        <v>178</v>
      </c>
      <c r="D71" s="498"/>
      <c r="E71" s="512"/>
      <c r="F71" s="145" t="s">
        <v>52</v>
      </c>
      <c r="G71" s="222" t="str">
        <f>IF(様式C_研究責任医師!G80="","",様式C_研究責任医師!G80)</f>
        <v/>
      </c>
      <c r="H71" s="222" t="str">
        <f>IF(様式C_研究責任医師!I81="有","給与あり",IF(様式C_研究責任医師!I81="無","給与なし","-"))</f>
        <v>-</v>
      </c>
      <c r="I71" s="222" t="str">
        <f>IF(様式C_研究責任医師!J80="","",様式C_研究責任医師!J80)</f>
        <v/>
      </c>
      <c r="J71" s="223" t="str">
        <f>IF(様式C_研究責任医師!L81="有","給与あり",IF(様式C_研究責任医師!L81="無","給与なし","-"))</f>
        <v>-</v>
      </c>
      <c r="K71" s="478" t="str">
        <f>IF(様式C_研究責任医師!M80="","",様式C_研究責任医師!M80)</f>
        <v/>
      </c>
      <c r="L71" s="479" t="str">
        <f>IF(様式C_研究責任医師!J73="","",様式C_研究責任医師!J73)</f>
        <v/>
      </c>
      <c r="M71" s="325" t="str">
        <f>IF(様式C_研究責任医師!K73="","",様式C_研究責任医師!K73)</f>
        <v/>
      </c>
      <c r="N71" s="229" t="str">
        <f>IF(様式C_研究責任医師!N80="","",様式C_研究責任医師!N80)</f>
        <v/>
      </c>
      <c r="O71" s="240"/>
      <c r="P71" s="240"/>
      <c r="Q71" s="147"/>
    </row>
    <row r="72" spans="3:17" ht="98.1" customHeight="1">
      <c r="C72" s="497" t="s">
        <v>171</v>
      </c>
      <c r="D72" s="498"/>
      <c r="E72" s="512"/>
      <c r="F72" s="145" t="s">
        <v>52</v>
      </c>
      <c r="G72" s="222" t="str">
        <f>IF(様式C_研究責任医師!G82="","",様式C_研究責任医師!G82)</f>
        <v/>
      </c>
      <c r="H72" s="222" t="str">
        <f>IF(様式C_研究責任医師!I83&gt;=2500000,"250万円以上の利益あり","-")</f>
        <v>-</v>
      </c>
      <c r="I72" s="222" t="str">
        <f>IF(様式C_研究責任医師!J82="","",様式C_研究責任医師!J82)</f>
        <v/>
      </c>
      <c r="J72" s="223" t="str">
        <f>IF(様式C_研究責任医師!L83&gt;=2500000,"250万円以上の利益あり","-")</f>
        <v>-</v>
      </c>
      <c r="K72" s="478" t="str">
        <f>IF(様式C_研究責任医師!M82="","",様式C_研究責任医師!M82)</f>
        <v/>
      </c>
      <c r="L72" s="479" t="str">
        <f>IF(様式C_研究責任医師!J75="","",様式C_研究責任医師!J75)</f>
        <v/>
      </c>
      <c r="M72" s="325" t="str">
        <f>IF(様式C_研究責任医師!K75="","",様式C_研究責任医師!K75)</f>
        <v/>
      </c>
      <c r="N72" s="229" t="str">
        <f>IF(様式C_研究責任医師!N82="","",様式C_研究責任医師!N82)</f>
        <v/>
      </c>
      <c r="O72" s="240"/>
      <c r="P72" s="240"/>
      <c r="Q72" s="147"/>
    </row>
    <row r="73" spans="3:17" ht="98.1" customHeight="1">
      <c r="C73" s="525"/>
      <c r="D73" s="526"/>
      <c r="E73" s="527"/>
      <c r="F73" s="148" t="s">
        <v>51</v>
      </c>
      <c r="G73" s="222" t="str">
        <f>IF(様式C_研究責任医師!G84="","",様式C_研究責任医師!G84)</f>
        <v/>
      </c>
      <c r="H73" s="224" t="str">
        <f>IF(様式C_研究責任医師!I85&gt;=2500000,"250万円以上の利益あり","-")</f>
        <v>-</v>
      </c>
      <c r="I73" s="224" t="str">
        <f>IF(様式C_研究責任医師!J84="","",様式C_研究責任医師!J84)</f>
        <v/>
      </c>
      <c r="J73" s="225" t="str">
        <f>IF(様式C_研究責任医師!L85&gt;=2500000,"250万円以上の利益あり","-")</f>
        <v>-</v>
      </c>
      <c r="K73" s="478" t="str">
        <f>IF(様式C_研究責任医師!M84="","",様式C_研究責任医師!M84)</f>
        <v/>
      </c>
      <c r="L73" s="479" t="str">
        <f>IF(様式C_研究責任医師!J77="","",様式C_研究責任医師!J77)</f>
        <v>有無</v>
      </c>
      <c r="M73" s="325" t="str">
        <f>IF(様式C_研究責任医師!K77="","",様式C_研究責任医師!K77)</f>
        <v>「はい」と回答した項目について</v>
      </c>
      <c r="N73" s="229" t="str">
        <f>IF(様式C_研究責任医師!N84="","",様式C_研究責任医師!N84)</f>
        <v/>
      </c>
      <c r="O73" s="240"/>
      <c r="P73" s="240"/>
      <c r="Q73" s="147"/>
    </row>
    <row r="74" spans="3:17" ht="98.1" customHeight="1">
      <c r="C74" s="516" t="s">
        <v>180</v>
      </c>
      <c r="D74" s="517"/>
      <c r="E74" s="518"/>
      <c r="F74" s="145" t="s">
        <v>52</v>
      </c>
      <c r="G74" s="222" t="str">
        <f>IF(様式C_研究責任医師!G86="","",様式C_研究責任医師!G86)</f>
        <v/>
      </c>
      <c r="H74" s="226"/>
      <c r="I74" s="226" t="str">
        <f>IF(様式C_研究責任医師!J86="","",様式C_研究責任医師!J86)</f>
        <v/>
      </c>
      <c r="J74" s="227"/>
      <c r="K74" s="478" t="str">
        <f>IF(様式C_研究責任医師!M86="","",様式C_研究責任医師!M86)</f>
        <v/>
      </c>
      <c r="L74" s="479" t="str">
        <f>IF(様式C_研究責任医師!J79="","",様式C_研究責任医師!J79)</f>
        <v/>
      </c>
      <c r="M74" s="325" t="str">
        <f>IF(様式C_研究責任医師!K79="","",様式C_研究責任医師!K79)</f>
        <v>受入金額(円)</v>
      </c>
      <c r="N74" s="229" t="str">
        <f>IF(様式C_研究責任医師!N86="","",様式C_研究責任医師!N86)</f>
        <v/>
      </c>
      <c r="O74" s="240"/>
      <c r="P74" s="151"/>
      <c r="Q74" s="151"/>
    </row>
    <row r="75" spans="3:17" ht="98.1" customHeight="1">
      <c r="C75" s="519"/>
      <c r="D75" s="520"/>
      <c r="E75" s="521"/>
      <c r="F75" s="148" t="s">
        <v>51</v>
      </c>
      <c r="G75" s="222" t="str">
        <f>IF(様式C_研究責任医師!G87="","",様式C_研究責任医師!G87)</f>
        <v/>
      </c>
      <c r="H75" s="226"/>
      <c r="I75" s="226" t="str">
        <f>IF(様式C_研究責任医師!J87="","",様式C_研究責任医師!J87)</f>
        <v/>
      </c>
      <c r="J75" s="227"/>
      <c r="K75" s="478" t="str">
        <f>IF(様式C_研究責任医師!M87="","",様式C_研究責任医師!M87)</f>
        <v/>
      </c>
      <c r="L75" s="479" t="str">
        <f>IF(様式C_研究責任医師!J80="","",様式C_研究責任医師!J80)</f>
        <v/>
      </c>
      <c r="M75" s="325" t="str">
        <f>IF(様式C_研究責任医師!K80="","",様式C_研究責任医師!K80)</f>
        <v>期間</v>
      </c>
      <c r="N75" s="229" t="str">
        <f>IF(様式C_研究責任医師!N87="","",様式C_研究責任医師!N87)</f>
        <v/>
      </c>
      <c r="O75" s="240"/>
      <c r="P75" s="151"/>
      <c r="Q75" s="151"/>
    </row>
    <row r="76" spans="3:17" ht="98.1" customHeight="1">
      <c r="C76" s="497" t="s">
        <v>181</v>
      </c>
      <c r="D76" s="498"/>
      <c r="E76" s="499"/>
      <c r="F76" s="145" t="s">
        <v>52</v>
      </c>
      <c r="G76" s="222" t="str">
        <f>IF(様式C_研究責任医師!G88="","",様式C_研究責任医師!G88)</f>
        <v/>
      </c>
      <c r="H76" s="226" t="str">
        <f>IF(様式C_研究責任医師!I88="はい","株式保有あり",IF(様式C_研究責任医師!I88="いいえ","株式保有なし","-"))</f>
        <v>-</v>
      </c>
      <c r="I76" s="226" t="str">
        <f>IF(様式C_研究責任医師!J88="","",様式C_研究責任医師!J88)</f>
        <v/>
      </c>
      <c r="J76" s="227" t="str">
        <f>IF(様式C_研究責任医師!L88="はい","株式保有あり",IF(様式C_研究責任医師!L88="いいえ","株式保有なし","-"))</f>
        <v>-</v>
      </c>
      <c r="K76" s="478" t="str">
        <f>IF(様式C_研究責任医師!M88="","",様式C_研究責任医師!M88)</f>
        <v/>
      </c>
      <c r="L76" s="479" t="str">
        <f>IF(様式C_研究責任医師!J81="","",様式C_研究責任医師!J81)</f>
        <v/>
      </c>
      <c r="M76" s="325" t="str">
        <f>IF(様式C_研究責任医師!K81="","",様式C_研究責任医師!K81)</f>
        <v>給与の有無</v>
      </c>
      <c r="N76" s="229" t="str">
        <f>IF(様式C_研究責任医師!N88="","",様式C_研究責任医師!N88)</f>
        <v/>
      </c>
      <c r="O76" s="240"/>
      <c r="P76" s="151"/>
      <c r="Q76" s="151"/>
    </row>
    <row r="77" spans="3:17" ht="98.1" customHeight="1">
      <c r="C77" s="500"/>
      <c r="D77" s="501"/>
      <c r="E77" s="502"/>
      <c r="F77" s="148" t="s">
        <v>51</v>
      </c>
      <c r="G77" s="222" t="str">
        <f>IF(様式C_研究責任医師!G90="","",様式C_研究責任医師!G90)</f>
        <v/>
      </c>
      <c r="H77" s="226" t="str">
        <f>IF(様式C_研究責任医師!I90="はい","株式保有あり",IF(様式C_研究責任医師!I90="いいえ","株式保有なし","-"))</f>
        <v>-</v>
      </c>
      <c r="I77" s="226" t="str">
        <f>IF(様式C_研究責任医師!J90="","",様式C_研究責任医師!J90)</f>
        <v/>
      </c>
      <c r="J77" s="227" t="str">
        <f>IF(様式C_研究責任医師!L90="はい","株式保有あり",IF(様式C_研究責任医師!L90="いいえ","株式保有なし","-"))</f>
        <v>-</v>
      </c>
      <c r="K77" s="478" t="str">
        <f>IF(様式C_研究責任医師!M90="","",様式C_研究責任医師!M90)</f>
        <v/>
      </c>
      <c r="L77" s="479" t="str">
        <f>IF(様式C_研究責任医師!J83="","",様式C_研究責任医師!J83)</f>
        <v/>
      </c>
      <c r="M77" s="325" t="str">
        <f>IF(様式C_研究責任医師!K83="","",様式C_研究責任医師!K83)</f>
        <v>受入金額(円)</v>
      </c>
      <c r="N77" s="229" t="str">
        <f>IF(様式C_研究責任医師!N90="","",様式C_研究責任医師!N90)</f>
        <v/>
      </c>
      <c r="O77" s="240"/>
      <c r="P77" s="151"/>
      <c r="Q77" s="151"/>
    </row>
    <row r="78" spans="3:17" ht="98.1" customHeight="1">
      <c r="C78" s="497" t="s">
        <v>173</v>
      </c>
      <c r="D78" s="498"/>
      <c r="E78" s="512"/>
      <c r="F78" s="152" t="s">
        <v>52</v>
      </c>
      <c r="G78" s="222" t="str">
        <f>IF(様式C_研究責任医師!G92="","",様式C_研究責任医師!G92)</f>
        <v/>
      </c>
      <c r="H78" s="222" t="str">
        <f>IF(様式C_研究責任医師!I92="はい","知的財産への関与あり",IF(様式C_研究責任医師!I92="いいえ","知的財産への関与なし","-"))</f>
        <v>-</v>
      </c>
      <c r="I78" s="153" t="str">
        <f>IF(様式C_研究責任医師!J92="","",様式C_研究責任医師!J92)</f>
        <v/>
      </c>
      <c r="J78" s="221" t="str">
        <f>IF(様式C_研究責任医師!L92="はい","知的財産への関与あり",IF(様式C_研究責任医師!L92="いいえ","知的財産への関与なし","-"))</f>
        <v>-</v>
      </c>
      <c r="K78" s="478" t="str">
        <f>IF(様式C_研究責任医師!M92="","",様式C_研究責任医師!M92)</f>
        <v/>
      </c>
      <c r="L78" s="479" t="str">
        <f>IF(様式C_研究責任医師!J85="","",様式C_研究責任医師!J85)</f>
        <v/>
      </c>
      <c r="M78" s="325" t="str">
        <f>IF(様式C_研究責任医師!K85="","",様式C_研究責任医師!K85)</f>
        <v>受入金額(円)</v>
      </c>
      <c r="N78" s="229" t="str">
        <f>IF(様式C_研究責任医師!N92="","",様式C_研究責任医師!N92)</f>
        <v/>
      </c>
      <c r="O78" s="240"/>
      <c r="P78" s="151"/>
      <c r="Q78" s="151"/>
    </row>
    <row r="79" spans="3:17" ht="98.1" customHeight="1">
      <c r="C79" s="513"/>
      <c r="D79" s="514"/>
      <c r="E79" s="515"/>
      <c r="F79" s="148" t="s">
        <v>51</v>
      </c>
      <c r="G79" s="222" t="str">
        <f>IF(様式C_研究責任医師!G94="","",様式C_研究責任医師!G94)</f>
        <v/>
      </c>
      <c r="H79" s="222" t="str">
        <f>IF(様式C_研究責任医師!I94="はい","知的財産への関与あり",IF(様式C_研究責任医師!I94="いいえ","知的財産への関与なし","-"))</f>
        <v>-</v>
      </c>
      <c r="I79" s="153" t="str">
        <f>IF(様式C_研究責任医師!J94="","",様式C_研究責任医師!J94)</f>
        <v/>
      </c>
      <c r="J79" s="221" t="str">
        <f>IF(様式C_研究責任医師!L94="はい","知的財産への関与あり",IF(様式C_研究責任医師!L94="いいえ","知的財産への関与なし","-"))</f>
        <v>-</v>
      </c>
      <c r="K79" s="478" t="str">
        <f>IF(様式C_研究責任医師!M94="","",様式C_研究責任医師!M94)</f>
        <v/>
      </c>
      <c r="L79" s="479" t="str">
        <f>IF(様式C_研究責任医師!J87="","",様式C_研究責任医師!J87)</f>
        <v/>
      </c>
      <c r="M79" s="325" t="str">
        <f>IF(様式C_研究責任医師!K87="","",様式C_研究責任医師!K87)</f>
        <v>役職等の種類</v>
      </c>
      <c r="N79" s="229" t="str">
        <f>IF(様式C_研究責任医師!N94="","",様式C_研究責任医師!N94)</f>
        <v/>
      </c>
      <c r="O79" s="240"/>
      <c r="P79" s="240"/>
      <c r="Q79" s="240"/>
    </row>
    <row r="80" spans="3:17">
      <c r="G80" s="140"/>
      <c r="H80" s="140"/>
      <c r="I80" s="140"/>
      <c r="J80" s="140"/>
    </row>
    <row r="81" spans="3:17" ht="31.5" customHeight="1">
      <c r="E81" s="141" t="s">
        <v>168</v>
      </c>
      <c r="F81" s="142" t="s">
        <v>122</v>
      </c>
      <c r="G81" s="472" t="str">
        <f>IF(G27="","",G27)</f>
        <v/>
      </c>
      <c r="H81" s="473"/>
      <c r="I81" s="474"/>
      <c r="J81" s="474"/>
      <c r="K81" s="474"/>
      <c r="L81" s="474"/>
      <c r="M81" s="474"/>
      <c r="N81" s="474"/>
      <c r="O81" s="474"/>
      <c r="P81" s="474"/>
      <c r="Q81" s="475"/>
    </row>
    <row r="82" spans="3:17" ht="20.100000000000001"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t="str">
        <f>IF(様式C_研究責任医師!G102="","",様式C_研究責任医師!G102)</f>
        <v/>
      </c>
      <c r="H86" s="226"/>
      <c r="I86" s="226" t="str">
        <f>IF(様式C_研究責任医師!J102="","",様式C_研究責任医師!J102)</f>
        <v/>
      </c>
      <c r="J86" s="227"/>
      <c r="K86" s="522" t="str">
        <f>IF(様式C_研究責任医師!M102="","",様式C_研究責任医師!M102)</f>
        <v/>
      </c>
      <c r="L86" s="523" t="str">
        <f>IF(様式C_研究責任医師!J88="","",様式C_研究責任医師!J88)</f>
        <v/>
      </c>
      <c r="M86" s="524" t="str">
        <f>IF(様式C_研究責任医師!K88="","",様式C_研究責任医師!K88)</f>
        <v>株式を保有している</v>
      </c>
      <c r="N86" s="228" t="str">
        <f>IF(様式C_研究責任医師!N102="","",様式C_研究責任医師!N102)</f>
        <v/>
      </c>
      <c r="O86" s="151"/>
      <c r="P86" s="151"/>
      <c r="Q86" s="144"/>
    </row>
    <row r="87" spans="3:17" ht="98.1" customHeight="1">
      <c r="C87" s="497" t="s">
        <v>178</v>
      </c>
      <c r="D87" s="498"/>
      <c r="E87" s="512"/>
      <c r="F87" s="145" t="s">
        <v>52</v>
      </c>
      <c r="G87" s="222" t="str">
        <f>IF(様式C_研究責任医師!G103="","",様式C_研究責任医師!G103)</f>
        <v/>
      </c>
      <c r="H87" s="222" t="str">
        <f>IF(様式C_研究責任医師!I104="有","給与あり",IF(様式C_研究責任医師!I104="無","給与なし","-"))</f>
        <v>-</v>
      </c>
      <c r="I87" s="222" t="str">
        <f>IF(様式C_研究責任医師!J103="","",様式C_研究責任医師!J103)</f>
        <v/>
      </c>
      <c r="J87" s="223" t="str">
        <f>IF(様式C_研究責任医師!L104="有","給与あり",IF(様式C_研究責任医師!L104="無","給与なし","-"))</f>
        <v>-</v>
      </c>
      <c r="K87" s="478" t="str">
        <f>IF(様式C_研究責任医師!M103="","",様式C_研究責任医師!M103)</f>
        <v/>
      </c>
      <c r="L87" s="479" t="str">
        <f>IF(様式C_研究責任医師!J89="","",様式C_研究責任医師!J89)</f>
        <v/>
      </c>
      <c r="M87" s="325" t="str">
        <f>IF(様式C_研究責任医師!K89="","",様式C_研究責任医師!K89)</f>
        <v>株式の保有又は出資の内容</v>
      </c>
      <c r="N87" s="229" t="str">
        <f>IF(様式C_研究責任医師!N103="","",様式C_研究責任医師!N103)</f>
        <v/>
      </c>
      <c r="O87" s="240"/>
      <c r="P87" s="240"/>
      <c r="Q87" s="147"/>
    </row>
    <row r="88" spans="3:17" ht="98.1" customHeight="1">
      <c r="C88" s="497" t="s">
        <v>171</v>
      </c>
      <c r="D88" s="498"/>
      <c r="E88" s="512"/>
      <c r="F88" s="145" t="s">
        <v>52</v>
      </c>
      <c r="G88" s="222" t="str">
        <f>IF(様式C_研究責任医師!G105="","",様式C_研究責任医師!G105)</f>
        <v/>
      </c>
      <c r="H88" s="222" t="str">
        <f>IF(様式C_研究責任医師!I106&gt;=2500000,"250万円以上の利益あり","-")</f>
        <v>-</v>
      </c>
      <c r="I88" s="222" t="str">
        <f>IF(様式C_研究責任医師!J105="","",様式C_研究責任医師!J105)</f>
        <v/>
      </c>
      <c r="J88" s="223" t="str">
        <f>IF(様式C_研究責任医師!L106&gt;=2500000,"250万円以上の利益あり","-")</f>
        <v>-</v>
      </c>
      <c r="K88" s="478" t="str">
        <f>IF(様式C_研究責任医師!M105="","",様式C_研究責任医師!M105)</f>
        <v/>
      </c>
      <c r="L88" s="479" t="str">
        <f>IF(様式C_研究責任医師!J91="","",様式C_研究責任医師!J91)</f>
        <v/>
      </c>
      <c r="M88" s="325" t="str">
        <f>IF(様式C_研究責任医師!K91="","",様式C_研究責任医師!K91)</f>
        <v>株式の保有又は出資の内容</v>
      </c>
      <c r="N88" s="229" t="str">
        <f>IF(様式C_研究責任医師!N105="","",様式C_研究責任医師!N105)</f>
        <v/>
      </c>
      <c r="O88" s="240"/>
      <c r="P88" s="240"/>
      <c r="Q88" s="147"/>
    </row>
    <row r="89" spans="3:17" ht="98.1" customHeight="1">
      <c r="C89" s="525"/>
      <c r="D89" s="526"/>
      <c r="E89" s="527"/>
      <c r="F89" s="148" t="s">
        <v>51</v>
      </c>
      <c r="G89" s="222" t="str">
        <f>IF(様式C_研究責任医師!G107="","",様式C_研究責任医師!G107)</f>
        <v/>
      </c>
      <c r="H89" s="224" t="str">
        <f>IF(様式C_研究責任医師!I108&gt;=2500000,"250万円以上の利益あり","-")</f>
        <v>-</v>
      </c>
      <c r="I89" s="224" t="str">
        <f>IF(様式C_研究責任医師!J107="","",様式C_研究責任医師!J107)</f>
        <v/>
      </c>
      <c r="J89" s="225" t="str">
        <f>IF(様式C_研究責任医師!L108&gt;=2500000,"250万円以上の利益あり","-")</f>
        <v>-</v>
      </c>
      <c r="K89" s="478" t="str">
        <f>IF(様式C_研究責任医師!M107="","",様式C_研究責任医師!M107)</f>
        <v/>
      </c>
      <c r="L89" s="479" t="str">
        <f>IF(様式C_研究責任医師!J93="","",様式C_研究責任医師!J93)</f>
        <v/>
      </c>
      <c r="M89" s="325" t="str">
        <f>IF(様式C_研究責任医師!K93="","",様式C_研究責任医師!K93)</f>
        <v>その他の関与</v>
      </c>
      <c r="N89" s="229" t="str">
        <f>IF(様式C_研究責任医師!N107="","",様式C_研究責任医師!N107)</f>
        <v/>
      </c>
      <c r="O89" s="240"/>
      <c r="P89" s="240"/>
      <c r="Q89" s="147"/>
    </row>
    <row r="90" spans="3:17" ht="98.1" customHeight="1">
      <c r="C90" s="516" t="s">
        <v>180</v>
      </c>
      <c r="D90" s="517"/>
      <c r="E90" s="518"/>
      <c r="F90" s="145" t="s">
        <v>52</v>
      </c>
      <c r="G90" s="222" t="str">
        <f>IF(様式C_研究責任医師!G109="","",様式C_研究責任医師!G109)</f>
        <v/>
      </c>
      <c r="H90" s="226"/>
      <c r="I90" s="226" t="str">
        <f>IF(様式C_研究責任医師!J109="","",様式C_研究責任医師!J109)</f>
        <v/>
      </c>
      <c r="J90" s="227"/>
      <c r="K90" s="478" t="str">
        <f>IF(様式C_研究責任医師!M109="","",様式C_研究責任医師!M109)</f>
        <v/>
      </c>
      <c r="L90" s="479" t="str">
        <f>IF(様式C_研究責任医師!J95="","",様式C_研究責任医師!J95)</f>
        <v/>
      </c>
      <c r="M90" s="325" t="str">
        <f>IF(様式C_研究責任医師!K95="","",様式C_研究責任医師!K95)</f>
        <v>その他の関与</v>
      </c>
      <c r="N90" s="229" t="str">
        <f>IF(様式C_研究責任医師!N109="","",様式C_研究責任医師!N109)</f>
        <v/>
      </c>
      <c r="O90" s="240"/>
      <c r="P90" s="151"/>
      <c r="Q90" s="151"/>
    </row>
    <row r="91" spans="3:17" ht="98.1" customHeight="1">
      <c r="C91" s="519"/>
      <c r="D91" s="520"/>
      <c r="E91" s="521"/>
      <c r="F91" s="148" t="s">
        <v>51</v>
      </c>
      <c r="G91" s="222" t="str">
        <f>IF(様式C_研究責任医師!G110="","",様式C_研究責任医師!G110)</f>
        <v/>
      </c>
      <c r="H91" s="226"/>
      <c r="I91" s="226" t="str">
        <f>IF(様式C_研究責任医師!J110="","",様式C_研究責任医師!J110)</f>
        <v/>
      </c>
      <c r="J91" s="227"/>
      <c r="K91" s="478" t="str">
        <f>IF(様式C_研究責任医師!M110="","",様式C_研究責任医師!M110)</f>
        <v/>
      </c>
      <c r="L91" s="479" t="str">
        <f>IF(様式C_研究責任医師!J96="","",様式C_研究責任医師!J96)</f>
        <v/>
      </c>
      <c r="M91" s="325" t="str">
        <f>IF(様式C_研究責任医師!K96="","",様式C_研究責任医師!K96)</f>
        <v/>
      </c>
      <c r="N91" s="229" t="str">
        <f>IF(様式C_研究責任医師!N110="","",様式C_研究責任医師!N110)</f>
        <v/>
      </c>
      <c r="O91" s="240"/>
      <c r="P91" s="151"/>
      <c r="Q91" s="151"/>
    </row>
    <row r="92" spans="3:17" ht="98.1" customHeight="1">
      <c r="C92" s="497" t="s">
        <v>181</v>
      </c>
      <c r="D92" s="498"/>
      <c r="E92" s="499"/>
      <c r="F92" s="145" t="s">
        <v>52</v>
      </c>
      <c r="G92" s="222" t="str">
        <f>IF(様式C_研究責任医師!G111="","",様式C_研究責任医師!G111)</f>
        <v/>
      </c>
      <c r="H92" s="226" t="str">
        <f>IF(様式C_研究責任医師!I111="はい","株式保有あり",IF(様式C_研究責任医師!I111="いいえ","株式保有なし","-"))</f>
        <v>-</v>
      </c>
      <c r="I92" s="226" t="str">
        <f>IF(様式C_研究責任医師!J111="","",様式C_研究責任医師!J111)</f>
        <v/>
      </c>
      <c r="J92" s="227" t="str">
        <f>IF(様式C_研究責任医師!L111="はい","株式保有あり",IF(様式C_研究責任医師!L111="いいえ","株式保有なし","-"))</f>
        <v>-</v>
      </c>
      <c r="K92" s="478" t="str">
        <f>IF(様式C_研究責任医師!M111="","",様式C_研究責任医師!M111)</f>
        <v/>
      </c>
      <c r="L92" s="479" t="str">
        <f>IF(様式C_研究責任医師!J97="","",様式C_研究責任医師!J97)</f>
        <v/>
      </c>
      <c r="M92" s="325" t="str">
        <f>IF(様式C_研究責任医師!K97="","",様式C_研究責任医師!K97)</f>
        <v/>
      </c>
      <c r="N92" s="229" t="str">
        <f>IF(様式C_研究責任医師!N111="","",様式C_研究責任医師!N111)</f>
        <v/>
      </c>
      <c r="O92" s="240"/>
      <c r="P92" s="151"/>
      <c r="Q92" s="151"/>
    </row>
    <row r="93" spans="3:17" ht="98.1" customHeight="1">
      <c r="C93" s="500"/>
      <c r="D93" s="501"/>
      <c r="E93" s="502"/>
      <c r="F93" s="148" t="s">
        <v>51</v>
      </c>
      <c r="G93" s="222" t="str">
        <f>IF(様式C_研究責任医師!G113="","",様式C_研究責任医師!G113)</f>
        <v/>
      </c>
      <c r="H93" s="226" t="str">
        <f>IF(様式C_研究責任医師!I113="はい","株式保有あり",IF(様式C_研究責任医師!I113="いいえ","株式保有なし","-"))</f>
        <v>-</v>
      </c>
      <c r="I93" s="226" t="str">
        <f>IF(様式C_研究責任医師!J113="","",様式C_研究責任医師!J113)</f>
        <v/>
      </c>
      <c r="J93" s="227" t="str">
        <f>IF(様式C_研究責任医師!L113="はい","株式保有あり",IF(様式C_研究責任医師!L113="いいえ","株式保有なし","-"))</f>
        <v>-</v>
      </c>
      <c r="K93" s="478" t="str">
        <f>IF(様式C_研究責任医師!M113="","",様式C_研究責任医師!M113)</f>
        <v/>
      </c>
      <c r="L93" s="479" t="str">
        <f>IF(様式C_研究責任医師!J99="","",様式C_研究責任医師!J99)</f>
        <v>今年度</v>
      </c>
      <c r="M93" s="325" t="str">
        <f>IF(様式C_研究責任医師!K99="","",様式C_研究責任医師!K99)</f>
        <v/>
      </c>
      <c r="N93" s="229" t="str">
        <f>IF(様式C_研究責任医師!N113="","",様式C_研究責任医師!N113)</f>
        <v/>
      </c>
      <c r="O93" s="240"/>
      <c r="P93" s="151"/>
      <c r="Q93" s="151"/>
    </row>
    <row r="94" spans="3:17" ht="98.1" customHeight="1">
      <c r="C94" s="497" t="s">
        <v>173</v>
      </c>
      <c r="D94" s="498"/>
      <c r="E94" s="512"/>
      <c r="F94" s="152" t="s">
        <v>52</v>
      </c>
      <c r="G94" s="222" t="str">
        <f>IF(様式C_研究責任医師!G115="","",様式C_研究責任医師!G115)</f>
        <v/>
      </c>
      <c r="H94" s="222" t="str">
        <f>IF(様式C_研究責任医師!I115="はい","知的財産への関与あり",IF(様式C_研究責任医師!I115="いいえ","知的財産への関与なし","-"))</f>
        <v>-</v>
      </c>
      <c r="I94" s="153" t="str">
        <f>IF(様式C_研究責任医師!J115="","",様式C_研究責任医師!J115)</f>
        <v/>
      </c>
      <c r="J94" s="221" t="str">
        <f>IF(様式C_研究責任医師!L115="はい","知的財産への関与あり",IF(様式C_研究責任医師!L115="いいえ","知的財産への関与なし","-"))</f>
        <v>-</v>
      </c>
      <c r="K94" s="478" t="str">
        <f>IF(様式C_研究責任医師!M115="","",様式C_研究責任医師!M115)</f>
        <v/>
      </c>
      <c r="L94" s="479" t="str">
        <f>IF(様式C_研究責任医師!J101="","",様式C_研究責任医師!J101)</f>
        <v/>
      </c>
      <c r="M94" s="325" t="str">
        <f>IF(様式C_研究責任医師!K101="","",様式C_研究責任医師!K101)</f>
        <v>COIの内容について
詳細を選択・記述</v>
      </c>
      <c r="N94" s="229" t="str">
        <f>IF(様式C_研究責任医師!N115="","",様式C_研究責任医師!N115)</f>
        <v/>
      </c>
      <c r="O94" s="240"/>
      <c r="P94" s="151"/>
      <c r="Q94" s="151"/>
    </row>
    <row r="95" spans="3:17" ht="98.1" customHeight="1">
      <c r="C95" s="513"/>
      <c r="D95" s="514"/>
      <c r="E95" s="515"/>
      <c r="F95" s="148" t="s">
        <v>51</v>
      </c>
      <c r="G95" s="222" t="str">
        <f>IF(様式C_研究責任医師!G117="","",様式C_研究責任医師!G117)</f>
        <v/>
      </c>
      <c r="H95" s="222" t="str">
        <f>IF(様式C_研究責任医師!I117="はい","知的財産への関与あり",IF(様式C_研究責任医師!I117="いいえ","知的財産への関与なし","-"))</f>
        <v>-</v>
      </c>
      <c r="I95" s="153" t="str">
        <f>IF(様式C_研究責任医師!J117="","",様式C_研究責任医師!J117)</f>
        <v/>
      </c>
      <c r="J95" s="221" t="str">
        <f>IF(様式C_研究責任医師!L117="はい","知的財産への関与あり",IF(様式C_研究責任医師!L117="いいえ","知的財産への関与なし","-"))</f>
        <v>-</v>
      </c>
      <c r="K95" s="478" t="str">
        <f>IF(様式C_研究責任医師!M117="","",様式C_研究責任医師!M117)</f>
        <v/>
      </c>
      <c r="L95" s="479" t="str">
        <f>IF(様式C_研究責任医師!J103="","",様式C_研究責任医師!J103)</f>
        <v/>
      </c>
      <c r="M95" s="325" t="str">
        <f>IF(様式C_研究責任医師!K103="","",様式C_研究責任医師!K103)</f>
        <v>期間</v>
      </c>
      <c r="N95" s="229" t="str">
        <f>IF(様式C_研究責任医師!N117="","",様式C_研究責任医師!N117)</f>
        <v/>
      </c>
      <c r="O95" s="240"/>
      <c r="P95" s="240"/>
      <c r="Q95" s="240"/>
    </row>
    <row r="96" spans="3:17" ht="10.5" customHeight="1">
      <c r="C96" s="154"/>
      <c r="D96" s="154"/>
      <c r="E96" s="155"/>
      <c r="F96" s="156"/>
      <c r="G96" s="255"/>
      <c r="H96" s="255"/>
      <c r="I96" s="158"/>
      <c r="J96" s="158"/>
      <c r="K96" s="158"/>
      <c r="L96" s="158"/>
      <c r="M96" s="158"/>
      <c r="N96" s="158"/>
      <c r="O96" s="158"/>
      <c r="P96" s="158"/>
      <c r="Q96" s="158"/>
    </row>
    <row r="97" spans="3:17" ht="31.5" customHeight="1">
      <c r="E97" s="141" t="s">
        <v>168</v>
      </c>
      <c r="F97" s="142" t="s">
        <v>123</v>
      </c>
      <c r="G97" s="472" t="str">
        <f>IF(G28="","",G28)</f>
        <v/>
      </c>
      <c r="H97" s="473"/>
      <c r="I97" s="474"/>
      <c r="J97" s="474"/>
      <c r="K97" s="474"/>
      <c r="L97" s="474"/>
      <c r="M97" s="474"/>
      <c r="N97" s="474"/>
      <c r="O97" s="474"/>
      <c r="P97" s="474"/>
      <c r="Q97" s="475"/>
    </row>
    <row r="98" spans="3:17" ht="20.100000000000001"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t="str">
        <f>IF(様式C_研究責任医師!G125="","",様式C_研究責任医師!G125)</f>
        <v/>
      </c>
      <c r="H102" s="226"/>
      <c r="I102" s="226" t="str">
        <f>IF(様式C_研究責任医師!J125="","",様式C_研究責任医師!J125)</f>
        <v/>
      </c>
      <c r="J102" s="227"/>
      <c r="K102" s="522" t="str">
        <f>IF(様式C_研究責任医師!M125="","",様式C_研究責任医師!M125)</f>
        <v/>
      </c>
      <c r="L102" s="523" t="str">
        <f>IF(様式C_研究責任医師!J104="","",様式C_研究責任医師!J104)</f>
        <v/>
      </c>
      <c r="M102" s="524" t="str">
        <f>IF(様式C_研究責任医師!K104="","",様式C_研究責任医師!K104)</f>
        <v>給与の有無</v>
      </c>
      <c r="N102" s="228" t="str">
        <f>IF(様式C_研究責任医師!N125="","",様式C_研究責任医師!N125)</f>
        <v/>
      </c>
      <c r="O102" s="151"/>
      <c r="P102" s="151"/>
      <c r="Q102" s="144"/>
    </row>
    <row r="103" spans="3:17" ht="98.1" customHeight="1">
      <c r="C103" s="497" t="s">
        <v>178</v>
      </c>
      <c r="D103" s="498"/>
      <c r="E103" s="512"/>
      <c r="F103" s="145" t="s">
        <v>52</v>
      </c>
      <c r="G103" s="222" t="str">
        <f>IF(様式C_研究責任医師!G126="","",様式C_研究責任医師!G126)</f>
        <v/>
      </c>
      <c r="H103" s="222" t="str">
        <f>IF(様式C_研究責任医師!I127="有","給与あり",IF(様式C_研究責任医師!I127="無","給与なし","-"))</f>
        <v>-</v>
      </c>
      <c r="I103" s="222" t="str">
        <f>IF(様式C_研究責任医師!J126="","",様式C_研究責任医師!J126)</f>
        <v/>
      </c>
      <c r="J103" s="223" t="str">
        <f>IF(様式C_研究責任医師!L127="有","給与あり",IF(様式C_研究責任医師!L127="無","給与なし","-"))</f>
        <v>-</v>
      </c>
      <c r="K103" s="478" t="str">
        <f>IF(様式C_研究責任医師!M126="","",様式C_研究責任医師!M126)</f>
        <v/>
      </c>
      <c r="L103" s="479" t="str">
        <f>IF(様式C_研究責任医師!J105="","",様式C_研究責任医師!J105)</f>
        <v/>
      </c>
      <c r="M103" s="325" t="str">
        <f>IF(様式C_研究責任医師!K105="","",様式C_研究責任医師!K105)</f>
        <v>経済的利益の内容(複数ある場合はすべて記載)</v>
      </c>
      <c r="N103" s="229" t="str">
        <f>IF(様式C_研究責任医師!N126="","",様式C_研究責任医師!N126)</f>
        <v/>
      </c>
      <c r="O103" s="240"/>
      <c r="P103" s="240"/>
      <c r="Q103" s="147"/>
    </row>
    <row r="104" spans="3:17" ht="98.1" customHeight="1">
      <c r="C104" s="497" t="s">
        <v>171</v>
      </c>
      <c r="D104" s="498"/>
      <c r="E104" s="512"/>
      <c r="F104" s="145" t="s">
        <v>52</v>
      </c>
      <c r="G104" s="222" t="str">
        <f>IF(様式C_研究責任医師!G128="","",様式C_研究責任医師!G128)</f>
        <v/>
      </c>
      <c r="H104" s="222" t="str">
        <f>IF(様式C_研究責任医師!I129&gt;=2500000,"250万円以上の利益あり","-")</f>
        <v>-</v>
      </c>
      <c r="I104" s="222" t="str">
        <f>IF(様式C_研究責任医師!J128="","",様式C_研究責任医師!J128)</f>
        <v/>
      </c>
      <c r="J104" s="223" t="str">
        <f>IF(様式C_研究責任医師!L129&gt;=2500000,"250万円以上の利益あり","-")</f>
        <v>-</v>
      </c>
      <c r="K104" s="478" t="str">
        <f>IF(様式C_研究責任医師!M128="","",様式C_研究責任医師!M128)</f>
        <v/>
      </c>
      <c r="L104" s="479" t="str">
        <f>IF(様式C_研究責任医師!J107="","",様式C_研究責任医師!J107)</f>
        <v/>
      </c>
      <c r="M104" s="325" t="str">
        <f>IF(様式C_研究責任医師!K107="","",様式C_研究責任医師!K107)</f>
        <v>経済的利益の内容(複数ある場合はすべて記載)</v>
      </c>
      <c r="N104" s="229" t="str">
        <f>IF(様式C_研究責任医師!N128="","",様式C_研究責任医師!N128)</f>
        <v/>
      </c>
      <c r="O104" s="240"/>
      <c r="P104" s="240"/>
      <c r="Q104" s="147"/>
    </row>
    <row r="105" spans="3:17" ht="98.1" customHeight="1">
      <c r="C105" s="525"/>
      <c r="D105" s="526"/>
      <c r="E105" s="527"/>
      <c r="F105" s="148" t="s">
        <v>51</v>
      </c>
      <c r="G105" s="222" t="str">
        <f>IF(様式C_研究責任医師!G130="","",様式C_研究責任医師!G130)</f>
        <v/>
      </c>
      <c r="H105" s="224" t="str">
        <f>IF(様式C_研究責任医師!I131&gt;=2500000,"250万円以上の利益あり","-")</f>
        <v>-</v>
      </c>
      <c r="I105" s="224" t="str">
        <f>IF(様式C_研究責任医師!J130="","",様式C_研究責任医師!J130)</f>
        <v/>
      </c>
      <c r="J105" s="225" t="str">
        <f>IF(様式C_研究責任医師!L131&gt;=2500000,"250万円以上の利益あり","-")</f>
        <v>-</v>
      </c>
      <c r="K105" s="478" t="str">
        <f>IF(様式C_研究責任医師!M130="","",様式C_研究責任医師!M130)</f>
        <v/>
      </c>
      <c r="L105" s="479" t="str">
        <f>IF(様式C_研究責任医師!J109="","",様式C_研究責任医師!J109)</f>
        <v/>
      </c>
      <c r="M105" s="325" t="str">
        <f>IF(様式C_研究責任医師!K109="","",様式C_研究責任医師!K109)</f>
        <v>役職等の種類</v>
      </c>
      <c r="N105" s="229" t="str">
        <f>IF(様式C_研究責任医師!N130="","",様式C_研究責任医師!N130)</f>
        <v/>
      </c>
      <c r="O105" s="240"/>
      <c r="P105" s="240"/>
      <c r="Q105" s="147"/>
    </row>
    <row r="106" spans="3:17" ht="98.1" customHeight="1">
      <c r="C106" s="516" t="s">
        <v>180</v>
      </c>
      <c r="D106" s="517"/>
      <c r="E106" s="518"/>
      <c r="F106" s="145" t="s">
        <v>52</v>
      </c>
      <c r="G106" s="222" t="str">
        <f>IF(様式C_研究責任医師!G132="","",様式C_研究責任医師!G132)</f>
        <v/>
      </c>
      <c r="H106" s="226"/>
      <c r="I106" s="226" t="str">
        <f>IF(様式C_研究責任医師!J132="","",様式C_研究責任医師!J132)</f>
        <v/>
      </c>
      <c r="J106" s="227"/>
      <c r="K106" s="478" t="str">
        <f>IF(様式C_研究責任医師!M132="","",様式C_研究責任医師!M132)</f>
        <v/>
      </c>
      <c r="L106" s="479" t="str">
        <f>IF(様式C_研究責任医師!J111="","",様式C_研究責任医師!J111)</f>
        <v/>
      </c>
      <c r="M106" s="325" t="str">
        <f>IF(様式C_研究責任医師!K111="","",様式C_研究責任医師!K111)</f>
        <v>株式を保有している</v>
      </c>
      <c r="N106" s="229" t="str">
        <f>IF(様式C_研究責任医師!N132="","",様式C_研究責任医師!N132)</f>
        <v/>
      </c>
      <c r="O106" s="240"/>
      <c r="P106" s="151"/>
      <c r="Q106" s="151"/>
    </row>
    <row r="107" spans="3:17" ht="98.1" customHeight="1">
      <c r="C107" s="519"/>
      <c r="D107" s="520"/>
      <c r="E107" s="521"/>
      <c r="F107" s="148" t="s">
        <v>51</v>
      </c>
      <c r="G107" s="222" t="str">
        <f>IF(様式C_研究責任医師!G133="","",様式C_研究責任医師!G133)</f>
        <v/>
      </c>
      <c r="H107" s="226"/>
      <c r="I107" s="226" t="str">
        <f>IF(様式C_研究責任医師!J133="","",様式C_研究責任医師!J133)</f>
        <v/>
      </c>
      <c r="J107" s="227"/>
      <c r="K107" s="478" t="str">
        <f>IF(様式C_研究責任医師!M133="","",様式C_研究責任医師!M133)</f>
        <v/>
      </c>
      <c r="L107" s="479" t="str">
        <f>IF(様式C_研究責任医師!J112="","",様式C_研究責任医師!J112)</f>
        <v/>
      </c>
      <c r="M107" s="325" t="str">
        <f>IF(様式C_研究責任医師!K112="","",様式C_研究責任医師!K112)</f>
        <v>株式の保有又は出資の内容</v>
      </c>
      <c r="N107" s="229" t="str">
        <f>IF(様式C_研究責任医師!N133="","",様式C_研究責任医師!N133)</f>
        <v/>
      </c>
      <c r="O107" s="240"/>
      <c r="P107" s="151"/>
      <c r="Q107" s="151"/>
    </row>
    <row r="108" spans="3:17" ht="98.1" customHeight="1">
      <c r="C108" s="497" t="s">
        <v>181</v>
      </c>
      <c r="D108" s="498"/>
      <c r="E108" s="499"/>
      <c r="F108" s="145" t="s">
        <v>52</v>
      </c>
      <c r="G108" s="222" t="str">
        <f>IF(様式C_研究責任医師!G134="","",様式C_研究責任医師!G134)</f>
        <v/>
      </c>
      <c r="H108" s="226" t="str">
        <f>IF(様式C_研究責任医師!I134="はい","株式保有あり",IF(様式C_研究責任医師!I134="いいえ","株式保有なし","-"))</f>
        <v>-</v>
      </c>
      <c r="I108" s="226" t="str">
        <f>IF(様式C_研究責任医師!J134="","",様式C_研究責任医師!J134)</f>
        <v/>
      </c>
      <c r="J108" s="227" t="str">
        <f>IF(様式C_研究責任医師!L134="はい","株式保有あり",IF(様式C_研究責任医師!L134="いいえ","株式保有なし","-"))</f>
        <v>-</v>
      </c>
      <c r="K108" s="478" t="str">
        <f>IF(様式C_研究責任医師!M134="","",様式C_研究責任医師!M134)</f>
        <v/>
      </c>
      <c r="L108" s="479" t="str">
        <f>IF(様式C_研究責任医師!J113="","",様式C_研究責任医師!J113)</f>
        <v/>
      </c>
      <c r="M108" s="325" t="str">
        <f>IF(様式C_研究責任医師!K113="","",様式C_研究責任医師!K113)</f>
        <v>株式を保有している</v>
      </c>
      <c r="N108" s="229" t="str">
        <f>IF(様式C_研究責任医師!N134="","",様式C_研究責任医師!N134)</f>
        <v/>
      </c>
      <c r="O108" s="240"/>
      <c r="P108" s="151"/>
      <c r="Q108" s="151"/>
    </row>
    <row r="109" spans="3:17" ht="98.1" customHeight="1">
      <c r="C109" s="500"/>
      <c r="D109" s="501"/>
      <c r="E109" s="502"/>
      <c r="F109" s="148" t="s">
        <v>51</v>
      </c>
      <c r="G109" s="222" t="str">
        <f>IF(様式C_研究責任医師!G136="","",様式C_研究責任医師!G136)</f>
        <v/>
      </c>
      <c r="H109" s="226" t="str">
        <f>IF(様式C_研究責任医師!I136="はい","株式保有あり",IF(様式C_研究責任医師!I136="いいえ","株式保有なし","-"))</f>
        <v>-</v>
      </c>
      <c r="I109" s="226" t="str">
        <f>IF(様式C_研究責任医師!J136="","",様式C_研究責任医師!J136)</f>
        <v/>
      </c>
      <c r="J109" s="227" t="str">
        <f>IF(様式C_研究責任医師!L136="はい","株式保有あり",IF(様式C_研究責任医師!L136="いいえ","株式保有なし","-"))</f>
        <v>-</v>
      </c>
      <c r="K109" s="478" t="str">
        <f>IF(様式C_研究責任医師!M136="","",様式C_研究責任医師!M136)</f>
        <v/>
      </c>
      <c r="L109" s="479" t="str">
        <f>IF(様式C_研究責任医師!J115="","",様式C_研究責任医師!J115)</f>
        <v/>
      </c>
      <c r="M109" s="325" t="str">
        <f>IF(様式C_研究責任医師!K115="","",様式C_研究責任医師!K115)</f>
        <v>知的財産への関与有り</v>
      </c>
      <c r="N109" s="229" t="str">
        <f>IF(様式C_研究責任医師!N136="","",様式C_研究責任医師!N136)</f>
        <v/>
      </c>
      <c r="O109" s="240"/>
      <c r="P109" s="151"/>
      <c r="Q109" s="151"/>
    </row>
    <row r="110" spans="3:17" ht="98.1" customHeight="1">
      <c r="C110" s="497" t="s">
        <v>173</v>
      </c>
      <c r="D110" s="498"/>
      <c r="E110" s="512"/>
      <c r="F110" s="152" t="s">
        <v>52</v>
      </c>
      <c r="G110" s="222" t="str">
        <f>IF(様式C_研究責任医師!G138="","",様式C_研究責任医師!G138)</f>
        <v/>
      </c>
      <c r="H110" s="222" t="str">
        <f>IF(様式C_研究責任医師!I138="はい","知的財産への関与あり",IF(様式C_研究責任医師!I138="いいえ","知的財産への関与なし","-"))</f>
        <v>-</v>
      </c>
      <c r="I110" s="153" t="str">
        <f>IF(様式C_研究責任医師!J138="","",様式C_研究責任医師!J138)</f>
        <v/>
      </c>
      <c r="J110" s="221" t="str">
        <f>IF(様式C_研究責任医師!L138="はい","知的財産への関与あり",IF(様式C_研究責任医師!L138="いいえ","知的財産への関与なし","-"))</f>
        <v>-</v>
      </c>
      <c r="K110" s="478" t="str">
        <f>IF(様式C_研究責任医師!M138="","",様式C_研究責任医師!M138)</f>
        <v/>
      </c>
      <c r="L110" s="479" t="str">
        <f>IF(様式C_研究責任医師!J117="","",様式C_研究責任医師!J117)</f>
        <v/>
      </c>
      <c r="M110" s="325" t="str">
        <f>IF(様式C_研究責任医師!K117="","",様式C_研究責任医師!K117)</f>
        <v>知的財産への関与有り</v>
      </c>
      <c r="N110" s="229" t="str">
        <f>IF(様式C_研究責任医師!N138="","",様式C_研究責任医師!N138)</f>
        <v/>
      </c>
      <c r="O110" s="240"/>
      <c r="P110" s="151"/>
      <c r="Q110" s="151"/>
    </row>
    <row r="111" spans="3:17" ht="98.1" customHeight="1">
      <c r="C111" s="513"/>
      <c r="D111" s="514"/>
      <c r="E111" s="515"/>
      <c r="F111" s="148" t="s">
        <v>51</v>
      </c>
      <c r="G111" s="222" t="str">
        <f>IF(様式C_研究責任医師!G140="","",様式C_研究責任医師!G140)</f>
        <v/>
      </c>
      <c r="H111" s="222" t="str">
        <f>IF(様式C_研究責任医師!I140="はい","知的財産への関与あり",IF(様式C_研究責任医師!I140="いいえ","知的財産への関与なし","-"))</f>
        <v>-</v>
      </c>
      <c r="I111" s="153" t="str">
        <f>IF(様式C_研究責任医師!J140="","",様式C_研究責任医師!J140)</f>
        <v/>
      </c>
      <c r="J111" s="221" t="str">
        <f>IF(様式C_研究責任医師!L140="はい","知的財産への関与あり",IF(様式C_研究責任医師!L140="いいえ","知的財産への関与なし","-"))</f>
        <v>-</v>
      </c>
      <c r="K111" s="478" t="str">
        <f>IF(様式C_研究責任医師!M140="","",様式C_研究責任医師!M140)</f>
        <v/>
      </c>
      <c r="L111" s="479" t="str">
        <f>IF(様式C_研究責任医師!J119="","",様式C_研究責任医師!J119)</f>
        <v/>
      </c>
      <c r="M111" s="325" t="str">
        <f>IF(様式C_研究責任医師!K119="","",様式C_研究責任医師!K119)</f>
        <v/>
      </c>
      <c r="N111" s="229" t="str">
        <f>IF(様式C_研究責任医師!N140="","",様式C_研究責任医師!N140)</f>
        <v/>
      </c>
      <c r="O111" s="240"/>
      <c r="P111" s="240"/>
      <c r="Q111" s="240"/>
    </row>
    <row r="112" spans="3:17">
      <c r="G112" s="140"/>
      <c r="H112" s="140"/>
      <c r="I112" s="140"/>
      <c r="J112" s="140"/>
    </row>
    <row r="113" spans="3:17" ht="31.5" customHeight="1">
      <c r="E113" s="141" t="s">
        <v>168</v>
      </c>
      <c r="F113" s="142" t="s">
        <v>124</v>
      </c>
      <c r="G113" s="472" t="str">
        <f>IF(G29="","",G29)</f>
        <v/>
      </c>
      <c r="H113" s="473"/>
      <c r="I113" s="474"/>
      <c r="J113" s="474"/>
      <c r="K113" s="474"/>
      <c r="L113" s="474"/>
      <c r="M113" s="474"/>
      <c r="N113" s="474"/>
      <c r="O113" s="474"/>
      <c r="P113" s="474"/>
      <c r="Q113" s="475"/>
    </row>
    <row r="114" spans="3:17" ht="20.100000000000001"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t="str">
        <f>IF(様式C_研究責任医師!G148="","",様式C_研究責任医師!G148)</f>
        <v/>
      </c>
      <c r="H118" s="226"/>
      <c r="I118" s="226" t="str">
        <f>IF(様式C_研究責任医師!J148="","",様式C_研究責任医師!J148)</f>
        <v/>
      </c>
      <c r="J118" s="227"/>
      <c r="K118" s="522" t="str">
        <f>IF(様式C_研究責任医師!M148="","",様式C_研究責任医師!M148)</f>
        <v/>
      </c>
      <c r="L118" s="523" t="str">
        <f>IF(様式C_研究責任医師!J120="","",様式C_研究責任医師!J120)</f>
        <v/>
      </c>
      <c r="M118" s="524" t="str">
        <f>IF(様式C_研究責任医師!K120="","",様式C_研究責任医師!K120)</f>
        <v/>
      </c>
      <c r="N118" s="228" t="str">
        <f>IF(様式C_研究責任医師!N148="","",様式C_研究責任医師!N148)</f>
        <v/>
      </c>
      <c r="O118" s="151"/>
      <c r="P118" s="151"/>
      <c r="Q118" s="144"/>
    </row>
    <row r="119" spans="3:17" ht="98.1" customHeight="1">
      <c r="C119" s="497" t="s">
        <v>178</v>
      </c>
      <c r="D119" s="498"/>
      <c r="E119" s="512"/>
      <c r="F119" s="145" t="s">
        <v>52</v>
      </c>
      <c r="G119" s="222" t="str">
        <f>IF(様式C_研究責任医師!G149="","",様式C_研究責任医師!G149)</f>
        <v/>
      </c>
      <c r="H119" s="222" t="str">
        <f>IF(様式C_研究責任医師!I150="有","給与あり",IF(様式C_研究責任医師!I150="無","給与なし","-"))</f>
        <v>-</v>
      </c>
      <c r="I119" s="222" t="str">
        <f>IF(様式C_研究責任医師!J149="","",様式C_研究責任医師!J149)</f>
        <v/>
      </c>
      <c r="J119" s="223" t="str">
        <f>IF(様式C_研究責任医師!L150="有","給与あり",IF(様式C_研究責任医師!L150="無","給与なし","-"))</f>
        <v>-</v>
      </c>
      <c r="K119" s="478" t="str">
        <f>IF(様式C_研究責任医師!M149="","",様式C_研究責任医師!M149)</f>
        <v/>
      </c>
      <c r="L119" s="479" t="str">
        <f>IF(様式C_研究責任医師!J121="","",様式C_研究責任医師!J121)</f>
        <v/>
      </c>
      <c r="M119" s="325" t="str">
        <f>IF(様式C_研究責任医師!K121="","",様式C_研究責任医師!K121)</f>
        <v/>
      </c>
      <c r="N119" s="229" t="str">
        <f>IF(様式C_研究責任医師!N149="","",様式C_研究責任医師!N149)</f>
        <v/>
      </c>
      <c r="O119" s="240"/>
      <c r="P119" s="240"/>
      <c r="Q119" s="147"/>
    </row>
    <row r="120" spans="3:17" ht="98.1" customHeight="1">
      <c r="C120" s="497" t="s">
        <v>171</v>
      </c>
      <c r="D120" s="498"/>
      <c r="E120" s="512"/>
      <c r="F120" s="145" t="s">
        <v>52</v>
      </c>
      <c r="G120" s="222" t="str">
        <f>IF(様式C_研究責任医師!G151="","",様式C_研究責任医師!G151)</f>
        <v/>
      </c>
      <c r="H120" s="222" t="str">
        <f>IF(様式C_研究責任医師!I152&gt;=2500000,"250万円以上の利益あり","-")</f>
        <v>-</v>
      </c>
      <c r="I120" s="222" t="str">
        <f>IF(様式C_研究責任医師!J151="","",様式C_研究責任医師!J151)</f>
        <v/>
      </c>
      <c r="J120" s="223" t="str">
        <f>IF(様式C_研究責任医師!L152&gt;=2500000,"250万円以上の利益あり","-")</f>
        <v>-</v>
      </c>
      <c r="K120" s="478" t="str">
        <f>IF(様式C_研究責任医師!M151="","",様式C_研究責任医師!M151)</f>
        <v/>
      </c>
      <c r="L120" s="479" t="str">
        <f>IF(様式C_研究責任医師!J123="","",様式C_研究責任医師!J123)</f>
        <v>有無</v>
      </c>
      <c r="M120" s="325" t="str">
        <f>IF(様式C_研究責任医師!K123="","",様式C_研究責任医師!K123)</f>
        <v>「はい」と回答した項目について</v>
      </c>
      <c r="N120" s="229" t="str">
        <f>IF(様式C_研究責任医師!N151="","",様式C_研究責任医師!N151)</f>
        <v/>
      </c>
      <c r="O120" s="240"/>
      <c r="P120" s="240"/>
      <c r="Q120" s="147"/>
    </row>
    <row r="121" spans="3:17" ht="98.1" customHeight="1">
      <c r="C121" s="525"/>
      <c r="D121" s="526"/>
      <c r="E121" s="527"/>
      <c r="F121" s="148" t="s">
        <v>51</v>
      </c>
      <c r="G121" s="222" t="str">
        <f>IF(様式C_研究責任医師!G153="","",様式C_研究責任医師!G153)</f>
        <v/>
      </c>
      <c r="H121" s="224" t="str">
        <f>IF(様式C_研究責任医師!I154&gt;=2500000,"250万円以上の利益あり","-")</f>
        <v>-</v>
      </c>
      <c r="I121" s="224" t="str">
        <f>IF(様式C_研究責任医師!J153="","",様式C_研究責任医師!J153)</f>
        <v/>
      </c>
      <c r="J121" s="225" t="str">
        <f>IF(様式C_研究責任医師!L154&gt;=2500000,"250万円以上の利益あり","-")</f>
        <v>-</v>
      </c>
      <c r="K121" s="478" t="str">
        <f>IF(様式C_研究責任医師!M153="","",様式C_研究責任医師!M153)</f>
        <v/>
      </c>
      <c r="L121" s="479" t="str">
        <f>IF(様式C_研究責任医師!J125="","",様式C_研究責任医師!J125)</f>
        <v/>
      </c>
      <c r="M121" s="325" t="str">
        <f>IF(様式C_研究責任医師!K125="","",様式C_研究責任医師!K125)</f>
        <v>受入金額(円)</v>
      </c>
      <c r="N121" s="229" t="str">
        <f>IF(様式C_研究責任医師!N153="","",様式C_研究責任医師!N153)</f>
        <v/>
      </c>
      <c r="O121" s="240"/>
      <c r="P121" s="240"/>
      <c r="Q121" s="147"/>
    </row>
    <row r="122" spans="3:17" ht="98.1" customHeight="1">
      <c r="C122" s="516" t="s">
        <v>180</v>
      </c>
      <c r="D122" s="517"/>
      <c r="E122" s="518"/>
      <c r="F122" s="145" t="s">
        <v>52</v>
      </c>
      <c r="G122" s="222" t="str">
        <f>IF(様式C_研究責任医師!G155="","",様式C_研究責任医師!G155)</f>
        <v/>
      </c>
      <c r="H122" s="226"/>
      <c r="I122" s="226" t="str">
        <f>IF(様式C_研究責任医師!J155="","",様式C_研究責任医師!J155)</f>
        <v/>
      </c>
      <c r="J122" s="227"/>
      <c r="K122" s="478" t="str">
        <f>IF(様式C_研究責任医師!M155="","",様式C_研究責任医師!M155)</f>
        <v/>
      </c>
      <c r="L122" s="479" t="str">
        <f>IF(様式C_研究責任医師!J127="","",様式C_研究責任医師!J127)</f>
        <v/>
      </c>
      <c r="M122" s="325" t="str">
        <f>IF(様式C_研究責任医師!K127="","",様式C_研究責任医師!K127)</f>
        <v>給与の有無</v>
      </c>
      <c r="N122" s="229" t="str">
        <f>IF(様式C_研究責任医師!N155="","",様式C_研究責任医師!N155)</f>
        <v/>
      </c>
      <c r="O122" s="240"/>
      <c r="P122" s="151"/>
      <c r="Q122" s="151"/>
    </row>
    <row r="123" spans="3:17" ht="98.1" customHeight="1">
      <c r="C123" s="519"/>
      <c r="D123" s="520"/>
      <c r="E123" s="521"/>
      <c r="F123" s="148" t="s">
        <v>51</v>
      </c>
      <c r="G123" s="222" t="str">
        <f>IF(様式C_研究責任医師!G156="","",様式C_研究責任医師!G156)</f>
        <v/>
      </c>
      <c r="H123" s="226"/>
      <c r="I123" s="226" t="str">
        <f>IF(様式C_研究責任医師!J156="","",様式C_研究責任医師!J156)</f>
        <v/>
      </c>
      <c r="J123" s="227"/>
      <c r="K123" s="478" t="str">
        <f>IF(様式C_研究責任医師!M156="","",様式C_研究責任医師!M156)</f>
        <v/>
      </c>
      <c r="L123" s="479" t="str">
        <f>IF(様式C_研究責任医師!J128="","",様式C_研究責任医師!J128)</f>
        <v/>
      </c>
      <c r="M123" s="325" t="str">
        <f>IF(様式C_研究責任医師!K128="","",様式C_研究責任医師!K128)</f>
        <v>経済的利益の内容(複数ある場合はすべて記載)</v>
      </c>
      <c r="N123" s="229" t="str">
        <f>IF(様式C_研究責任医師!N156="","",様式C_研究責任医師!N156)</f>
        <v/>
      </c>
      <c r="O123" s="240"/>
      <c r="P123" s="151"/>
      <c r="Q123" s="151"/>
    </row>
    <row r="124" spans="3:17" ht="98.1" customHeight="1">
      <c r="C124" s="497" t="s">
        <v>181</v>
      </c>
      <c r="D124" s="498"/>
      <c r="E124" s="499"/>
      <c r="F124" s="145" t="s">
        <v>52</v>
      </c>
      <c r="G124" s="222" t="str">
        <f>IF(様式C_研究責任医師!G157="","",様式C_研究責任医師!G157)</f>
        <v/>
      </c>
      <c r="H124" s="226" t="str">
        <f>IF(様式C_研究責任医師!I157="はい","株式保有あり",IF(様式C_研究責任医師!I157="いいえ","株式保有なし","-"))</f>
        <v>-</v>
      </c>
      <c r="I124" s="226" t="str">
        <f>IF(様式C_研究責任医師!J157="","",様式C_研究責任医師!J157)</f>
        <v/>
      </c>
      <c r="J124" s="227" t="str">
        <f>IF(様式C_研究責任医師!L157="はい","株式保有あり",IF(様式C_研究責任医師!L157="いいえ","株式保有なし","-"))</f>
        <v>-</v>
      </c>
      <c r="K124" s="478" t="str">
        <f>IF(様式C_研究責任医師!M157="","",様式C_研究責任医師!M157)</f>
        <v/>
      </c>
      <c r="L124" s="479" t="str">
        <f>IF(様式C_研究責任医師!J129="","",様式C_研究責任医師!J129)</f>
        <v/>
      </c>
      <c r="M124" s="325" t="str">
        <f>IF(様式C_研究責任医師!K129="","",様式C_研究責任医師!K129)</f>
        <v>受入金額(円)</v>
      </c>
      <c r="N124" s="229" t="str">
        <f>IF(様式C_研究責任医師!N157="","",様式C_研究責任医師!N157)</f>
        <v/>
      </c>
      <c r="O124" s="240"/>
      <c r="P124" s="151"/>
      <c r="Q124" s="151"/>
    </row>
    <row r="125" spans="3:17" ht="98.1" customHeight="1">
      <c r="C125" s="500"/>
      <c r="D125" s="501"/>
      <c r="E125" s="502"/>
      <c r="F125" s="148" t="s">
        <v>51</v>
      </c>
      <c r="G125" s="222" t="str">
        <f>IF(様式C_研究責任医師!G159="","",様式C_研究責任医師!G159)</f>
        <v/>
      </c>
      <c r="H125" s="226" t="str">
        <f>IF(様式C_研究責任医師!I159="はい","株式保有あり",IF(様式C_研究責任医師!I159="いいえ","株式保有なし","-"))</f>
        <v>-</v>
      </c>
      <c r="I125" s="226" t="str">
        <f>IF(様式C_研究責任医師!J159="","",様式C_研究責任医師!J159)</f>
        <v/>
      </c>
      <c r="J125" s="227" t="str">
        <f>IF(様式C_研究責任医師!L159="はい","株式保有あり",IF(様式C_研究責任医師!L159="いいえ","株式保有なし","-"))</f>
        <v>-</v>
      </c>
      <c r="K125" s="478" t="str">
        <f>IF(様式C_研究責任医師!M159="","",様式C_研究責任医師!M159)</f>
        <v/>
      </c>
      <c r="L125" s="479" t="str">
        <f>IF(様式C_研究責任医師!J131="","",様式C_研究責任医師!J131)</f>
        <v/>
      </c>
      <c r="M125" s="325" t="str">
        <f>IF(様式C_研究責任医師!K131="","",様式C_研究責任医師!K131)</f>
        <v>受入金額(円)</v>
      </c>
      <c r="N125" s="229" t="str">
        <f>IF(様式C_研究責任医師!N159="","",様式C_研究責任医師!N159)</f>
        <v/>
      </c>
      <c r="O125" s="240"/>
      <c r="P125" s="151"/>
      <c r="Q125" s="151"/>
    </row>
    <row r="126" spans="3:17" ht="98.1" customHeight="1">
      <c r="C126" s="497" t="s">
        <v>173</v>
      </c>
      <c r="D126" s="498"/>
      <c r="E126" s="512"/>
      <c r="F126" s="152" t="s">
        <v>52</v>
      </c>
      <c r="G126" s="222" t="str">
        <f>IF(様式C_研究責任医師!G161="","",様式C_研究責任医師!G161)</f>
        <v/>
      </c>
      <c r="H126" s="222" t="str">
        <f>IF(様式C_研究責任医師!I161="はい","知的財産への関与あり",IF(様式C_研究責任医師!I161="いいえ","知的財産への関与なし","-"))</f>
        <v>-</v>
      </c>
      <c r="I126" s="153" t="str">
        <f>IF(様式C_研究責任医師!J161="","",様式C_研究責任医師!J161)</f>
        <v/>
      </c>
      <c r="J126" s="221" t="str">
        <f>IF(様式C_研究責任医師!L161="はい","知的財産への関与あり",IF(様式C_研究責任医師!L161="いいえ","知的財産への関与なし","-"))</f>
        <v>-</v>
      </c>
      <c r="K126" s="478" t="str">
        <f>IF(様式C_研究責任医師!M161="","",様式C_研究責任医師!M161)</f>
        <v/>
      </c>
      <c r="L126" s="479" t="str">
        <f>IF(様式C_研究責任医師!J133="","",様式C_研究責任医師!J133)</f>
        <v/>
      </c>
      <c r="M126" s="325" t="str">
        <f>IF(様式C_研究責任医師!K133="","",様式C_研究責任医師!K133)</f>
        <v>役職等の種類</v>
      </c>
      <c r="N126" s="229" t="str">
        <f>IF(様式C_研究責任医師!N161="","",様式C_研究責任医師!N161)</f>
        <v/>
      </c>
      <c r="O126" s="240"/>
      <c r="P126" s="151"/>
      <c r="Q126" s="151"/>
    </row>
    <row r="127" spans="3:17" ht="98.1" customHeight="1">
      <c r="C127" s="513"/>
      <c r="D127" s="514"/>
      <c r="E127" s="515"/>
      <c r="F127" s="148" t="s">
        <v>51</v>
      </c>
      <c r="G127" s="222" t="str">
        <f>IF(様式C_研究責任医師!G163="","",様式C_研究責任医師!G163)</f>
        <v/>
      </c>
      <c r="H127" s="222" t="str">
        <f>IF(様式C_研究責任医師!I163="はい","知的財産への関与あり",IF(様式C_研究責任医師!I163="いいえ","知的財産への関与なし","-"))</f>
        <v>-</v>
      </c>
      <c r="I127" s="153" t="str">
        <f>IF(様式C_研究責任医師!J163="","",様式C_研究責任医師!J163)</f>
        <v/>
      </c>
      <c r="J127" s="221" t="str">
        <f>IF(様式C_研究責任医師!L163="はい","知的財産への関与あり",IF(様式C_研究責任医師!L163="いいえ","知的財産への関与なし","-"))</f>
        <v>-</v>
      </c>
      <c r="K127" s="478" t="str">
        <f>IF(様式C_研究責任医師!M163="","",様式C_研究責任医師!M163)</f>
        <v/>
      </c>
      <c r="L127" s="479" t="str">
        <f>IF(様式C_研究責任医師!J135="","",様式C_研究責任医師!J135)</f>
        <v/>
      </c>
      <c r="M127" s="325" t="str">
        <f>IF(様式C_研究責任医師!K135="","",様式C_研究責任医師!K135)</f>
        <v>株式の保有又は出資の内容</v>
      </c>
      <c r="N127" s="229" t="str">
        <f>IF(様式C_研究責任医師!N163="","",様式C_研究責任医師!N163)</f>
        <v/>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3:17" ht="31.5" customHeight="1">
      <c r="E129" s="141" t="s">
        <v>168</v>
      </c>
      <c r="F129" s="142" t="s">
        <v>125</v>
      </c>
      <c r="G129" s="472" t="str">
        <f>IF(G30="","",G30)</f>
        <v/>
      </c>
      <c r="H129" s="473"/>
      <c r="I129" s="474"/>
      <c r="J129" s="474"/>
      <c r="K129" s="474"/>
      <c r="L129" s="474"/>
      <c r="M129" s="474"/>
      <c r="N129" s="474"/>
      <c r="O129" s="474"/>
      <c r="P129" s="474"/>
      <c r="Q129" s="475"/>
    </row>
    <row r="130" spans="3:17" ht="20.100000000000001"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t="str">
        <f>IF(様式C_研究責任医師!G171="","",様式C_研究責任医師!G171)</f>
        <v/>
      </c>
      <c r="H134" s="226"/>
      <c r="I134" s="226" t="str">
        <f>IF(様式C_研究責任医師!J171="","",様式C_研究責任医師!J171)</f>
        <v/>
      </c>
      <c r="J134" s="227"/>
      <c r="K134" s="522" t="str">
        <f>IF(様式C_研究責任医師!M171="","",様式C_研究責任医師!M171)</f>
        <v/>
      </c>
      <c r="L134" s="523" t="str">
        <f>IF(様式C_研究責任医師!J136="","",様式C_研究責任医師!J136)</f>
        <v/>
      </c>
      <c r="M134" s="524" t="str">
        <f>IF(様式C_研究責任医師!K136="","",様式C_研究責任医師!K136)</f>
        <v>株式を保有している</v>
      </c>
      <c r="N134" s="228" t="str">
        <f>IF(様式C_研究責任医師!N171="","",様式C_研究責任医師!N171)</f>
        <v/>
      </c>
      <c r="O134" s="151"/>
      <c r="P134" s="151"/>
      <c r="Q134" s="144"/>
    </row>
    <row r="135" spans="3:17" ht="98.1" customHeight="1">
      <c r="C135" s="497" t="s">
        <v>178</v>
      </c>
      <c r="D135" s="498"/>
      <c r="E135" s="512"/>
      <c r="F135" s="145" t="s">
        <v>52</v>
      </c>
      <c r="G135" s="222" t="str">
        <f>IF(様式C_研究責任医師!G172="","",様式C_研究責任医師!G172)</f>
        <v/>
      </c>
      <c r="H135" s="222" t="str">
        <f>IF(様式C_研究責任医師!I173="有","給与あり",IF(様式C_研究責任医師!I173="無","給与なし","-"))</f>
        <v>-</v>
      </c>
      <c r="I135" s="222" t="str">
        <f>IF(様式C_研究責任医師!J172="","",様式C_研究責任医師!J172)</f>
        <v/>
      </c>
      <c r="J135" s="223" t="str">
        <f>IF(様式C_研究責任医師!L173="有","給与あり",IF(様式C_研究責任医師!L173="無","給与なし","-"))</f>
        <v>-</v>
      </c>
      <c r="K135" s="478" t="str">
        <f>IF(様式C_研究責任医師!M172="","",様式C_研究責任医師!M172)</f>
        <v/>
      </c>
      <c r="L135" s="479" t="str">
        <f>IF(様式C_研究責任医師!J137="","",様式C_研究責任医師!J137)</f>
        <v/>
      </c>
      <c r="M135" s="325" t="str">
        <f>IF(様式C_研究責任医師!K137="","",様式C_研究責任医師!K137)</f>
        <v>株式の保有又は出資の内容</v>
      </c>
      <c r="N135" s="229" t="str">
        <f>IF(様式C_研究責任医師!N172="","",様式C_研究責任医師!N172)</f>
        <v/>
      </c>
      <c r="O135" s="240"/>
      <c r="P135" s="240"/>
      <c r="Q135" s="147"/>
    </row>
    <row r="136" spans="3:17" ht="98.1" customHeight="1">
      <c r="C136" s="497" t="s">
        <v>171</v>
      </c>
      <c r="D136" s="498"/>
      <c r="E136" s="512"/>
      <c r="F136" s="145" t="s">
        <v>52</v>
      </c>
      <c r="G136" s="222" t="str">
        <f>IF(様式C_研究責任医師!G174="","",様式C_研究責任医師!G174)</f>
        <v/>
      </c>
      <c r="H136" s="222" t="str">
        <f>IF(様式C_研究責任医師!I175&gt;=2500000,"250万円以上の利益あり","-")</f>
        <v>-</v>
      </c>
      <c r="I136" s="222" t="str">
        <f>IF(様式C_研究責任医師!J174="","",様式C_研究責任医師!J174)</f>
        <v/>
      </c>
      <c r="J136" s="223" t="str">
        <f>IF(様式C_研究責任医師!L175&gt;=2500000,"250万円以上の利益あり","-")</f>
        <v>-</v>
      </c>
      <c r="K136" s="478" t="str">
        <f>IF(様式C_研究責任医師!M174="","",様式C_研究責任医師!M174)</f>
        <v/>
      </c>
      <c r="L136" s="479" t="str">
        <f>IF(様式C_研究責任医師!J139="","",様式C_研究責任医師!J139)</f>
        <v/>
      </c>
      <c r="M136" s="325" t="str">
        <f>IF(様式C_研究責任医師!K139="","",様式C_研究責任医師!K139)</f>
        <v>その他の関与</v>
      </c>
      <c r="N136" s="229" t="str">
        <f>IF(様式C_研究責任医師!N174="","",様式C_研究責任医師!N174)</f>
        <v/>
      </c>
      <c r="O136" s="240"/>
      <c r="P136" s="240"/>
      <c r="Q136" s="147"/>
    </row>
    <row r="137" spans="3:17" ht="98.1" customHeight="1">
      <c r="C137" s="525"/>
      <c r="D137" s="526"/>
      <c r="E137" s="527"/>
      <c r="F137" s="148" t="s">
        <v>51</v>
      </c>
      <c r="G137" s="222" t="str">
        <f>IF(様式C_研究責任医師!G176="","",様式C_研究責任医師!G176)</f>
        <v/>
      </c>
      <c r="H137" s="224" t="str">
        <f>IF(様式C_研究責任医師!I177&gt;=2500000,"250万円以上の利益あり","-")</f>
        <v>-</v>
      </c>
      <c r="I137" s="224" t="str">
        <f>IF(様式C_研究責任医師!J176="","",様式C_研究責任医師!J176)</f>
        <v/>
      </c>
      <c r="J137" s="225" t="str">
        <f>IF(様式C_研究責任医師!L177&gt;=2500000,"250万円以上の利益あり","-")</f>
        <v>-</v>
      </c>
      <c r="K137" s="478" t="str">
        <f>IF(様式C_研究責任医師!M176="","",様式C_研究責任医師!M176)</f>
        <v/>
      </c>
      <c r="L137" s="479" t="str">
        <f>IF(様式C_研究責任医師!J141="","",様式C_研究責任医師!J141)</f>
        <v/>
      </c>
      <c r="M137" s="325" t="str">
        <f>IF(様式C_研究責任医師!K141="","",様式C_研究責任医師!K141)</f>
        <v>その他の関与</v>
      </c>
      <c r="N137" s="229" t="str">
        <f>IF(様式C_研究責任医師!N176="","",様式C_研究責任医師!N176)</f>
        <v/>
      </c>
      <c r="O137" s="240"/>
      <c r="P137" s="240"/>
      <c r="Q137" s="147"/>
    </row>
    <row r="138" spans="3:17" ht="98.1" customHeight="1">
      <c r="C138" s="516" t="s">
        <v>180</v>
      </c>
      <c r="D138" s="517"/>
      <c r="E138" s="518"/>
      <c r="F138" s="145" t="s">
        <v>52</v>
      </c>
      <c r="G138" s="222" t="str">
        <f>IF(様式C_研究責任医師!G178="","",様式C_研究責任医師!G178)</f>
        <v/>
      </c>
      <c r="H138" s="226"/>
      <c r="I138" s="226" t="str">
        <f>IF(様式C_研究責任医師!J178="","",様式C_研究責任医師!J178)</f>
        <v/>
      </c>
      <c r="J138" s="227"/>
      <c r="K138" s="478" t="str">
        <f>IF(様式C_研究責任医師!M178="","",様式C_研究責任医師!M178)</f>
        <v/>
      </c>
      <c r="L138" s="479" t="str">
        <f>IF(様式C_研究責任医師!J143="","",様式C_研究責任医師!J143)</f>
        <v/>
      </c>
      <c r="M138" s="325" t="str">
        <f>IF(様式C_研究責任医師!K143="","",様式C_研究責任医師!K143)</f>
        <v/>
      </c>
      <c r="N138" s="229" t="str">
        <f>IF(様式C_研究責任医師!N178="","",様式C_研究責任医師!N178)</f>
        <v/>
      </c>
      <c r="O138" s="240"/>
      <c r="P138" s="151"/>
      <c r="Q138" s="151"/>
    </row>
    <row r="139" spans="3:17" ht="98.1" customHeight="1">
      <c r="C139" s="519"/>
      <c r="D139" s="520"/>
      <c r="E139" s="521"/>
      <c r="F139" s="148" t="s">
        <v>51</v>
      </c>
      <c r="G139" s="222" t="str">
        <f>IF(様式C_研究責任医師!G179="","",様式C_研究責任医師!G179)</f>
        <v/>
      </c>
      <c r="H139" s="226"/>
      <c r="I139" s="226" t="str">
        <f>IF(様式C_研究責任医師!J179="","",様式C_研究責任医師!J179)</f>
        <v/>
      </c>
      <c r="J139" s="227"/>
      <c r="K139" s="478" t="str">
        <f>IF(様式C_研究責任医師!M179="","",様式C_研究責任医師!M179)</f>
        <v/>
      </c>
      <c r="L139" s="479" t="str">
        <f>IF(様式C_研究責任医師!J144="","",様式C_研究責任医師!J144)</f>
        <v/>
      </c>
      <c r="M139" s="325" t="str">
        <f>IF(様式C_研究責任医師!K144="","",様式C_研究責任医師!K144)</f>
        <v/>
      </c>
      <c r="N139" s="229" t="str">
        <f>IF(様式C_研究責任医師!N179="","",様式C_研究責任医師!N179)</f>
        <v/>
      </c>
      <c r="O139" s="240"/>
      <c r="P139" s="151"/>
      <c r="Q139" s="151"/>
    </row>
    <row r="140" spans="3:17" ht="98.1" customHeight="1">
      <c r="C140" s="497" t="s">
        <v>181</v>
      </c>
      <c r="D140" s="498"/>
      <c r="E140" s="499"/>
      <c r="F140" s="145" t="s">
        <v>52</v>
      </c>
      <c r="G140" s="222" t="str">
        <f>IF(様式C_研究責任医師!G180="","",様式C_研究責任医師!G180)</f>
        <v/>
      </c>
      <c r="H140" s="226" t="str">
        <f>IF(様式C_研究責任医師!I180="はい","株式保有あり",IF(様式C_研究責任医師!I180="いいえ","株式保有なし","-"))</f>
        <v>-</v>
      </c>
      <c r="I140" s="226" t="str">
        <f>IF(様式C_研究責任医師!J180="","",様式C_研究責任医師!J180)</f>
        <v/>
      </c>
      <c r="J140" s="227" t="str">
        <f>IF(様式C_研究責任医師!L180="はい","株式保有あり",IF(様式C_研究責任医師!L180="いいえ","株式保有なし","-"))</f>
        <v>-</v>
      </c>
      <c r="K140" s="478" t="str">
        <f>IF(様式C_研究責任医師!M180="","",様式C_研究責任医師!M180)</f>
        <v/>
      </c>
      <c r="L140" s="479" t="str">
        <f>IF(様式C_研究責任医師!J145="","",様式C_研究責任医師!J145)</f>
        <v>今年度</v>
      </c>
      <c r="M140" s="325" t="str">
        <f>IF(様式C_研究責任医師!K145="","",様式C_研究責任医師!K145)</f>
        <v/>
      </c>
      <c r="N140" s="229" t="str">
        <f>IF(様式C_研究責任医師!N180="","",様式C_研究責任医師!N180)</f>
        <v/>
      </c>
      <c r="O140" s="240"/>
      <c r="P140" s="151"/>
      <c r="Q140" s="151"/>
    </row>
    <row r="141" spans="3:17" ht="98.1" customHeight="1">
      <c r="C141" s="500"/>
      <c r="D141" s="501"/>
      <c r="E141" s="502"/>
      <c r="F141" s="148" t="s">
        <v>51</v>
      </c>
      <c r="G141" s="222" t="str">
        <f>IF(様式C_研究責任医師!G182="","",様式C_研究責任医師!G182)</f>
        <v/>
      </c>
      <c r="H141" s="226" t="str">
        <f>IF(様式C_研究責任医師!I182="はい","株式保有あり",IF(様式C_研究責任医師!I182="いいえ","株式保有なし","-"))</f>
        <v>-</v>
      </c>
      <c r="I141" s="226" t="str">
        <f>IF(様式C_研究責任医師!J182="","",様式C_研究責任医師!J182)</f>
        <v/>
      </c>
      <c r="J141" s="227" t="str">
        <f>IF(様式C_研究責任医師!L182="はい","株式保有あり",IF(様式C_研究責任医師!L182="いいえ","株式保有なし","-"))</f>
        <v>-</v>
      </c>
      <c r="K141" s="478" t="str">
        <f>IF(様式C_研究責任医師!M182="","",様式C_研究責任医師!M182)</f>
        <v/>
      </c>
      <c r="L141" s="479" t="str">
        <f>IF(様式C_研究責任医師!J147="","",様式C_研究責任医師!J147)</f>
        <v/>
      </c>
      <c r="M141" s="325" t="str">
        <f>IF(様式C_研究責任医師!K147="","",様式C_研究責任医師!K147)</f>
        <v>COIの内容について
詳細を選択・記述</v>
      </c>
      <c r="N141" s="229" t="str">
        <f>IF(様式C_研究責任医師!N182="","",様式C_研究責任医師!N182)</f>
        <v/>
      </c>
      <c r="O141" s="240"/>
      <c r="P141" s="151"/>
      <c r="Q141" s="151"/>
    </row>
    <row r="142" spans="3:17" ht="98.1" customHeight="1">
      <c r="C142" s="497" t="s">
        <v>173</v>
      </c>
      <c r="D142" s="498"/>
      <c r="E142" s="512"/>
      <c r="F142" s="152" t="s">
        <v>52</v>
      </c>
      <c r="G142" s="222" t="str">
        <f>IF(様式C_研究責任医師!G184="","",様式C_研究責任医師!G184)</f>
        <v/>
      </c>
      <c r="H142" s="222" t="str">
        <f>IF(様式C_研究責任医師!I184="はい","知的財産への関与あり",IF(様式C_研究責任医師!I184="いいえ","知的財産への関与なし","-"))</f>
        <v>-</v>
      </c>
      <c r="I142" s="153" t="str">
        <f>IF(様式C_研究責任医師!J184="","",様式C_研究責任医師!J184)</f>
        <v/>
      </c>
      <c r="J142" s="221" t="str">
        <f>IF(様式C_研究責任医師!L184="はい","知的財産への関与あり",IF(様式C_研究責任医師!L184="いいえ","知的財産への関与なし","-"))</f>
        <v>-</v>
      </c>
      <c r="K142" s="478" t="str">
        <f>IF(様式C_研究責任医師!M184="","",様式C_研究責任医師!M184)</f>
        <v/>
      </c>
      <c r="L142" s="479" t="str">
        <f>IF(様式C_研究責任医師!J149="","",様式C_研究責任医師!J149)</f>
        <v/>
      </c>
      <c r="M142" s="325" t="str">
        <f>IF(様式C_研究責任医師!K149="","",様式C_研究責任医師!K149)</f>
        <v>期間</v>
      </c>
      <c r="N142" s="229" t="str">
        <f>IF(様式C_研究責任医師!N184="","",様式C_研究責任医師!N184)</f>
        <v/>
      </c>
      <c r="O142" s="240"/>
      <c r="P142" s="151"/>
      <c r="Q142" s="151"/>
    </row>
    <row r="143" spans="3:17" ht="98.1" customHeight="1">
      <c r="C143" s="513"/>
      <c r="D143" s="514"/>
      <c r="E143" s="515"/>
      <c r="F143" s="148" t="s">
        <v>51</v>
      </c>
      <c r="G143" s="222" t="str">
        <f>IF(様式C_研究責任医師!G186="","",様式C_研究責任医師!G186)</f>
        <v/>
      </c>
      <c r="H143" s="222" t="str">
        <f>IF(様式C_研究責任医師!I186="はい","知的財産への関与あり",IF(様式C_研究責任医師!I186="いいえ","知的財産への関与なし","-"))</f>
        <v>-</v>
      </c>
      <c r="I143" s="153" t="str">
        <f>IF(様式C_研究責任医師!J186="","",様式C_研究責任医師!J186)</f>
        <v/>
      </c>
      <c r="J143" s="221" t="str">
        <f>IF(様式C_研究責任医師!L186="はい","知的財産への関与あり",IF(様式C_研究責任医師!L186="いいえ","知的財産への関与なし","-"))</f>
        <v>-</v>
      </c>
      <c r="K143" s="478" t="str">
        <f>IF(様式C_研究責任医師!M186="","",様式C_研究責任医師!M186)</f>
        <v/>
      </c>
      <c r="L143" s="479" t="str">
        <f>IF(様式C_研究責任医師!J151="","",様式C_研究責任医師!J151)</f>
        <v/>
      </c>
      <c r="M143" s="325" t="str">
        <f>IF(様式C_研究責任医師!K151="","",様式C_研究責任医師!K151)</f>
        <v>経済的利益の内容(複数ある場合はすべて記載)</v>
      </c>
      <c r="N143" s="229" t="str">
        <f>IF(様式C_研究責任医師!N186="","",様式C_研究責任医師!N186)</f>
        <v/>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phoneticPr fontId="29"/>
  <conditionalFormatting sqref="C14:D21 F14:F21 I14:I21">
    <cfRule type="expression" dxfId="332" priority="202">
      <formula>C14=""</formula>
    </cfRule>
  </conditionalFormatting>
  <conditionalFormatting sqref="G33:Q33">
    <cfRule type="expression" dxfId="331" priority="201">
      <formula>G33=""</formula>
    </cfRule>
  </conditionalFormatting>
  <conditionalFormatting sqref="D5:G6">
    <cfRule type="expression" dxfId="330" priority="195">
      <formula>$D$5=""</formula>
    </cfRule>
  </conditionalFormatting>
  <conditionalFormatting sqref="D7:E7">
    <cfRule type="expression" dxfId="329" priority="194">
      <formula>$D$7=""</formula>
    </cfRule>
  </conditionalFormatting>
  <conditionalFormatting sqref="L24:L30">
    <cfRule type="expression" dxfId="328" priority="193">
      <formula>$G24=""</formula>
    </cfRule>
  </conditionalFormatting>
  <conditionalFormatting sqref="L24:L30">
    <cfRule type="expression" dxfId="327" priority="192">
      <formula>$G24="なし"</formula>
    </cfRule>
  </conditionalFormatting>
  <conditionalFormatting sqref="G24:K30">
    <cfRule type="expression" dxfId="326" priority="191">
      <formula>G24=""</formula>
    </cfRule>
  </conditionalFormatting>
  <conditionalFormatting sqref="K38:N47 P38:P47 P54:P63 P70:P79 P86:P95 P102:P111 P118:P127 P134:P143">
    <cfRule type="expression" dxfId="325" priority="187">
      <formula>$G38="はい"</formula>
    </cfRule>
    <cfRule type="expression" dxfId="324" priority="188">
      <formula>$I38="はい"</formula>
    </cfRule>
    <cfRule type="expression" dxfId="323" priority="189">
      <formula>$G38=$I38</formula>
    </cfRule>
  </conditionalFormatting>
  <conditionalFormatting sqref="Q38:Q47">
    <cfRule type="expression" dxfId="322" priority="176">
      <formula>$P38="確認済"</formula>
    </cfRule>
    <cfRule type="expression" dxfId="321" priority="182">
      <formula>Q38&lt;&gt;""</formula>
    </cfRule>
    <cfRule type="expression" dxfId="320" priority="183">
      <formula>$G38="はい"</formula>
    </cfRule>
    <cfRule type="expression" dxfId="238" priority="184">
      <formula>$I38="はい"</formula>
    </cfRule>
    <cfRule type="expression" dxfId="237" priority="185">
      <formula>$G38=$I38</formula>
    </cfRule>
  </conditionalFormatting>
  <conditionalFormatting sqref="G38:N47 P38:Q47">
    <cfRule type="expression" dxfId="319" priority="181">
      <formula>$G$33=""</formula>
    </cfRule>
  </conditionalFormatting>
  <conditionalFormatting sqref="K38:N47 P38:P47">
    <cfRule type="expression" dxfId="318" priority="186">
      <formula>K38&lt;&gt;""</formula>
    </cfRule>
  </conditionalFormatting>
  <conditionalFormatting sqref="O38:O47">
    <cfRule type="expression" dxfId="317" priority="172" stopIfTrue="1">
      <formula>O38&lt;&gt;""</formula>
    </cfRule>
    <cfRule type="expression" dxfId="316" priority="173" stopIfTrue="1">
      <formula>$I38&lt;&gt;""</formula>
    </cfRule>
    <cfRule type="expression" dxfId="315" priority="174" stopIfTrue="1">
      <formula>$G38&lt;&gt;""</formula>
    </cfRule>
    <cfRule type="expression" dxfId="236" priority="175" stopIfTrue="1">
      <formula>$G38=$I38</formula>
    </cfRule>
  </conditionalFormatting>
  <conditionalFormatting sqref="O5:Q7">
    <cfRule type="expression" dxfId="314" priority="125" stopIfTrue="1">
      <formula>O5=""</formula>
    </cfRule>
  </conditionalFormatting>
  <conditionalFormatting sqref="N18">
    <cfRule type="expression" dxfId="313" priority="124" stopIfTrue="1">
      <formula>N18=""</formula>
    </cfRule>
  </conditionalFormatting>
  <conditionalFormatting sqref="N12:Q15">
    <cfRule type="expression" dxfId="312" priority="123" stopIfTrue="1">
      <formula>$N$12=""</formula>
    </cfRule>
  </conditionalFormatting>
  <conditionalFormatting sqref="G49:Q49">
    <cfRule type="expression" dxfId="311" priority="122">
      <formula>G49=""</formula>
    </cfRule>
  </conditionalFormatting>
  <conditionalFormatting sqref="K54:N63">
    <cfRule type="expression" dxfId="310" priority="119">
      <formula>$G54="はい"</formula>
    </cfRule>
    <cfRule type="expression" dxfId="309" priority="120">
      <formula>$I54="はい"</formula>
    </cfRule>
    <cfRule type="expression" dxfId="308" priority="121">
      <formula>$G54=$I54</formula>
    </cfRule>
  </conditionalFormatting>
  <conditionalFormatting sqref="Q54:Q63">
    <cfRule type="expression" dxfId="307" priority="113">
      <formula>$P54="確認済"</formula>
    </cfRule>
    <cfRule type="expression" dxfId="306" priority="114">
      <formula>Q54&lt;&gt;""</formula>
    </cfRule>
    <cfRule type="expression" dxfId="305" priority="115">
      <formula>$G54="はい"</formula>
    </cfRule>
    <cfRule type="expression" dxfId="235" priority="116">
      <formula>$I54="はい"</formula>
    </cfRule>
    <cfRule type="expression" dxfId="234" priority="117">
      <formula>$G54=$I54</formula>
    </cfRule>
  </conditionalFormatting>
  <conditionalFormatting sqref="G54:N63 P54:Q63">
    <cfRule type="expression" dxfId="304" priority="108">
      <formula>$G$49=""</formula>
    </cfRule>
  </conditionalFormatting>
  <conditionalFormatting sqref="K54:N63 P54:P63">
    <cfRule type="expression" dxfId="303" priority="118">
      <formula>K54&lt;&gt;""</formula>
    </cfRule>
  </conditionalFormatting>
  <conditionalFormatting sqref="O54:O63">
    <cfRule type="expression" dxfId="302" priority="109" stopIfTrue="1">
      <formula>O54&lt;&gt;""</formula>
    </cfRule>
    <cfRule type="expression" dxfId="301" priority="110" stopIfTrue="1">
      <formula>$I54&lt;&gt;""</formula>
    </cfRule>
    <cfRule type="expression" dxfId="300" priority="111" stopIfTrue="1">
      <formula>$G54&lt;&gt;""</formula>
    </cfRule>
    <cfRule type="expression" dxfId="233" priority="112" stopIfTrue="1">
      <formula>$G54=$I54</formula>
    </cfRule>
  </conditionalFormatting>
  <conditionalFormatting sqref="G65:Q65">
    <cfRule type="expression" dxfId="299" priority="107">
      <formula>G65=""</formula>
    </cfRule>
  </conditionalFormatting>
  <conditionalFormatting sqref="K70:N79">
    <cfRule type="expression" dxfId="298" priority="104">
      <formula>$G70="はい"</formula>
    </cfRule>
    <cfRule type="expression" dxfId="297" priority="105">
      <formula>$I70="はい"</formula>
    </cfRule>
    <cfRule type="expression" dxfId="296" priority="106">
      <formula>$G70=$I70</formula>
    </cfRule>
  </conditionalFormatting>
  <conditionalFormatting sqref="Q70:Q79">
    <cfRule type="expression" dxfId="295" priority="98">
      <formula>$P70="確認済"</formula>
    </cfRule>
    <cfRule type="expression" dxfId="294" priority="99">
      <formula>Q70&lt;&gt;""</formula>
    </cfRule>
    <cfRule type="expression" dxfId="293" priority="100">
      <formula>$G70="はい"</formula>
    </cfRule>
    <cfRule type="expression" dxfId="232" priority="101">
      <formula>$I70="はい"</formula>
    </cfRule>
    <cfRule type="expression" dxfId="231" priority="102">
      <formula>$G70=$I70</formula>
    </cfRule>
  </conditionalFormatting>
  <conditionalFormatting sqref="G70:N79 P70:Q79">
    <cfRule type="expression" dxfId="292" priority="93">
      <formula>$G$65=""</formula>
    </cfRule>
  </conditionalFormatting>
  <conditionalFormatting sqref="K70:N79 P70:P79">
    <cfRule type="expression" dxfId="291" priority="103">
      <formula>K70&lt;&gt;""</formula>
    </cfRule>
  </conditionalFormatting>
  <conditionalFormatting sqref="O70:O79">
    <cfRule type="expression" dxfId="290" priority="94" stopIfTrue="1">
      <formula>O70&lt;&gt;""</formula>
    </cfRule>
    <cfRule type="expression" dxfId="289" priority="95" stopIfTrue="1">
      <formula>$I70&lt;&gt;""</formula>
    </cfRule>
    <cfRule type="expression" dxfId="288" priority="96" stopIfTrue="1">
      <formula>$G70&lt;&gt;""</formula>
    </cfRule>
    <cfRule type="expression" dxfId="230" priority="97" stopIfTrue="1">
      <formula>$G70=$I70</formula>
    </cfRule>
  </conditionalFormatting>
  <conditionalFormatting sqref="G81:Q81">
    <cfRule type="expression" dxfId="287" priority="62">
      <formula>G81=""</formula>
    </cfRule>
  </conditionalFormatting>
  <conditionalFormatting sqref="K86:N95">
    <cfRule type="expression" dxfId="286" priority="59">
      <formula>$G86="はい"</formula>
    </cfRule>
    <cfRule type="expression" dxfId="285" priority="60">
      <formula>$I86="はい"</formula>
    </cfRule>
    <cfRule type="expression" dxfId="284" priority="61">
      <formula>$G86=$I86</formula>
    </cfRule>
  </conditionalFormatting>
  <conditionalFormatting sqref="Q86:Q95">
    <cfRule type="expression" dxfId="283" priority="53">
      <formula>$P86="確認済"</formula>
    </cfRule>
    <cfRule type="expression" dxfId="282" priority="54">
      <formula>Q86&lt;&gt;""</formula>
    </cfRule>
    <cfRule type="expression" dxfId="281" priority="55">
      <formula>$G86="はい"</formula>
    </cfRule>
    <cfRule type="expression" dxfId="229" priority="56">
      <formula>$I86="はい"</formula>
    </cfRule>
    <cfRule type="expression" dxfId="228" priority="57">
      <formula>$G86=$I86</formula>
    </cfRule>
  </conditionalFormatting>
  <conditionalFormatting sqref="G86:N95 P86:Q95">
    <cfRule type="expression" dxfId="280" priority="48">
      <formula>$G$81=""</formula>
    </cfRule>
  </conditionalFormatting>
  <conditionalFormatting sqref="K86:N95 P86:P95">
    <cfRule type="expression" dxfId="279" priority="58">
      <formula>K86&lt;&gt;""</formula>
    </cfRule>
  </conditionalFormatting>
  <conditionalFormatting sqref="O86:O95">
    <cfRule type="expression" dxfId="278" priority="49" stopIfTrue="1">
      <formula>O86&lt;&gt;""</formula>
    </cfRule>
    <cfRule type="expression" dxfId="277" priority="50" stopIfTrue="1">
      <formula>$I86&lt;&gt;""</formula>
    </cfRule>
    <cfRule type="expression" dxfId="276" priority="51" stopIfTrue="1">
      <formula>$G86&lt;&gt;""</formula>
    </cfRule>
    <cfRule type="expression" dxfId="227" priority="52" stopIfTrue="1">
      <formula>$G86=$I86</formula>
    </cfRule>
  </conditionalFormatting>
  <conditionalFormatting sqref="G97:Q97">
    <cfRule type="expression" dxfId="275" priority="47">
      <formula>G97=""</formula>
    </cfRule>
  </conditionalFormatting>
  <conditionalFormatting sqref="K102:N111">
    <cfRule type="expression" dxfId="274" priority="44">
      <formula>$G102="はい"</formula>
    </cfRule>
    <cfRule type="expression" dxfId="273" priority="45">
      <formula>$I102="はい"</formula>
    </cfRule>
    <cfRule type="expression" dxfId="272" priority="46">
      <formula>$G102=$I102</formula>
    </cfRule>
  </conditionalFormatting>
  <conditionalFormatting sqref="Q102:Q111">
    <cfRule type="expression" dxfId="271" priority="38">
      <formula>$P102="確認済"</formula>
    </cfRule>
    <cfRule type="expression" dxfId="270" priority="39">
      <formula>Q102&lt;&gt;""</formula>
    </cfRule>
    <cfRule type="expression" dxfId="269" priority="40">
      <formula>$G102="はい"</formula>
    </cfRule>
    <cfRule type="expression" dxfId="226" priority="41">
      <formula>$I102="はい"</formula>
    </cfRule>
    <cfRule type="expression" dxfId="225" priority="42">
      <formula>$G102=$I102</formula>
    </cfRule>
  </conditionalFormatting>
  <conditionalFormatting sqref="G102:N111 P102:Q111">
    <cfRule type="expression" dxfId="268" priority="33">
      <formula>$G$97=""</formula>
    </cfRule>
  </conditionalFormatting>
  <conditionalFormatting sqref="K102:N111 P102:P111">
    <cfRule type="expression" dxfId="267" priority="43">
      <formula>K102&lt;&gt;""</formula>
    </cfRule>
  </conditionalFormatting>
  <conditionalFormatting sqref="O102:O111">
    <cfRule type="expression" dxfId="266" priority="34" stopIfTrue="1">
      <formula>O102&lt;&gt;""</formula>
    </cfRule>
    <cfRule type="expression" dxfId="265" priority="35" stopIfTrue="1">
      <formula>$I102&lt;&gt;""</formula>
    </cfRule>
    <cfRule type="expression" dxfId="264" priority="36" stopIfTrue="1">
      <formula>$G102&lt;&gt;""</formula>
    </cfRule>
    <cfRule type="expression" dxfId="224" priority="37" stopIfTrue="1">
      <formula>$G102=$I102</formula>
    </cfRule>
  </conditionalFormatting>
  <conditionalFormatting sqref="G113:Q113">
    <cfRule type="expression" dxfId="263" priority="32">
      <formula>G113=""</formula>
    </cfRule>
  </conditionalFormatting>
  <conditionalFormatting sqref="K118:N127">
    <cfRule type="expression" dxfId="262" priority="29">
      <formula>$G118="はい"</formula>
    </cfRule>
    <cfRule type="expression" dxfId="261" priority="30">
      <formula>$I118="はい"</formula>
    </cfRule>
    <cfRule type="expression" dxfId="260" priority="31">
      <formula>$G118=$I118</formula>
    </cfRule>
  </conditionalFormatting>
  <conditionalFormatting sqref="Q118:Q127">
    <cfRule type="expression" dxfId="259" priority="23">
      <formula>$P118="確認済"</formula>
    </cfRule>
    <cfRule type="expression" dxfId="258" priority="24">
      <formula>Q118&lt;&gt;""</formula>
    </cfRule>
    <cfRule type="expression" dxfId="257" priority="25">
      <formula>$G118="はい"</formula>
    </cfRule>
    <cfRule type="expression" dxfId="223" priority="26">
      <formula>$I118="はい"</formula>
    </cfRule>
    <cfRule type="expression" dxfId="222" priority="27">
      <formula>$G118=$I118</formula>
    </cfRule>
  </conditionalFormatting>
  <conditionalFormatting sqref="G118:N127 P118:Q127">
    <cfRule type="expression" dxfId="256" priority="18">
      <formula>$G$113=""</formula>
    </cfRule>
  </conditionalFormatting>
  <conditionalFormatting sqref="K118:N127 P118:P127">
    <cfRule type="expression" dxfId="255" priority="28">
      <formula>K118&lt;&gt;""</formula>
    </cfRule>
  </conditionalFormatting>
  <conditionalFormatting sqref="O118:O127">
    <cfRule type="expression" dxfId="254" priority="19" stopIfTrue="1">
      <formula>O118&lt;&gt;""</formula>
    </cfRule>
    <cfRule type="expression" dxfId="253" priority="20" stopIfTrue="1">
      <formula>$I118&lt;&gt;""</formula>
    </cfRule>
    <cfRule type="expression" dxfId="252" priority="21" stopIfTrue="1">
      <formula>$G118&lt;&gt;""</formula>
    </cfRule>
    <cfRule type="expression" dxfId="221" priority="22" stopIfTrue="1">
      <formula>$G118=$I118</formula>
    </cfRule>
  </conditionalFormatting>
  <conditionalFormatting sqref="G129:Q129">
    <cfRule type="expression" dxfId="251" priority="17">
      <formula>G129=""</formula>
    </cfRule>
  </conditionalFormatting>
  <conditionalFormatting sqref="K134:N143">
    <cfRule type="expression" dxfId="250" priority="14">
      <formula>$G134="はい"</formula>
    </cfRule>
    <cfRule type="expression" dxfId="249" priority="15">
      <formula>$I134="はい"</formula>
    </cfRule>
    <cfRule type="expression" dxfId="248" priority="16">
      <formula>$G134=$I134</formula>
    </cfRule>
  </conditionalFormatting>
  <conditionalFormatting sqref="Q134:Q143">
    <cfRule type="expression" dxfId="247" priority="8">
      <formula>$P134="確認済"</formula>
    </cfRule>
    <cfRule type="expression" dxfId="246" priority="9">
      <formula>Q134&lt;&gt;""</formula>
    </cfRule>
    <cfRule type="expression" dxfId="245" priority="10">
      <formula>$G134="はい"</formula>
    </cfRule>
    <cfRule type="expression" dxfId="220" priority="11">
      <formula>$I134="はい"</formula>
    </cfRule>
    <cfRule type="expression" dxfId="219" priority="12">
      <formula>$G134=$I134</formula>
    </cfRule>
  </conditionalFormatting>
  <conditionalFormatting sqref="G134:N143 P134:Q143">
    <cfRule type="expression" dxfId="244" priority="3">
      <formula>$G$129=""</formula>
    </cfRule>
  </conditionalFormatting>
  <conditionalFormatting sqref="K134:N143 P134:P143">
    <cfRule type="expression" dxfId="243" priority="13">
      <formula>K134&lt;&gt;""</formula>
    </cfRule>
  </conditionalFormatting>
  <conditionalFormatting sqref="O134:O143">
    <cfRule type="expression" dxfId="242" priority="4" stopIfTrue="1">
      <formula>O134&lt;&gt;""</formula>
    </cfRule>
    <cfRule type="expression" dxfId="241" priority="5" stopIfTrue="1">
      <formula>$I134&lt;&gt;""</formula>
    </cfRule>
    <cfRule type="expression" dxfId="240" priority="6" stopIfTrue="1">
      <formula>$G134&lt;&gt;""</formula>
    </cfRule>
    <cfRule type="expression" dxfId="218" priority="7" stopIfTrue="1">
      <formula>$G134=$I134</formula>
    </cfRule>
  </conditionalFormatting>
  <conditionalFormatting sqref="D9:E11">
    <cfRule type="expression" dxfId="239" priority="2"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4" bottom="0.15748031496062992" header="0.31496062992125984" footer="0.31496062992125984"/>
  <pageSetup paperSize="8" scale="44" fitToHeight="0" orientation="portrait" r:id="rId1"/>
  <headerFooter>
    <oddFooter>&amp;R&amp;P/&amp;N</oddFooter>
  </headerFooter>
  <rowBreaks count="3" manualBreakCount="3">
    <brk id="48" max="16383" man="1"/>
    <brk id="80" max="16383" man="1"/>
    <brk id="1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C1:R134"/>
  <sheetViews>
    <sheetView showGridLines="0" view="pageBreakPreview" zoomScale="60" zoomScaleNormal="71" zoomScalePageLayoutView="71" workbookViewId="0">
      <selection activeCell="N2" sqref="N2"/>
    </sheetView>
  </sheetViews>
  <sheetFormatPr defaultColWidth="8.875" defaultRowHeight="18.75"/>
  <cols>
    <col min="1" max="1" width="2" style="103" customWidth="1"/>
    <col min="2" max="2" width="2.125" style="103" customWidth="1"/>
    <col min="3" max="3" width="23.625" style="107" customWidth="1"/>
    <col min="4" max="5" width="31" style="107" customWidth="1"/>
    <col min="6" max="6" width="16" style="103" customWidth="1"/>
    <col min="7" max="10" width="10.125" style="103" customWidth="1"/>
    <col min="11" max="11" width="21.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170</v>
      </c>
      <c r="D5" s="566" t="str">
        <f>IF(様式A!B10="","",様式A!B10)</f>
        <v/>
      </c>
      <c r="E5" s="567"/>
      <c r="F5" s="567"/>
      <c r="G5" s="567"/>
      <c r="H5" s="567"/>
      <c r="K5" s="106"/>
      <c r="L5" s="106"/>
      <c r="M5" s="569" t="s">
        <v>70</v>
      </c>
      <c r="N5" s="570"/>
      <c r="O5" s="563"/>
      <c r="P5" s="564"/>
      <c r="Q5" s="565"/>
    </row>
    <row r="6" spans="3:18" ht="35.25" customHeight="1">
      <c r="C6" s="328"/>
      <c r="D6" s="450"/>
      <c r="E6" s="450"/>
      <c r="F6" s="450"/>
      <c r="G6" s="450"/>
      <c r="H6" s="450"/>
      <c r="K6" s="110"/>
      <c r="L6" s="111"/>
      <c r="M6" s="569" t="s">
        <v>96</v>
      </c>
      <c r="N6" s="570"/>
      <c r="O6" s="571"/>
      <c r="P6" s="572"/>
      <c r="Q6" s="573"/>
    </row>
    <row r="7" spans="3:18" ht="50.25" customHeight="1">
      <c r="C7" s="109" t="s">
        <v>97</v>
      </c>
      <c r="D7" s="553" t="str">
        <f>IF(様式C_研究責任医師!M7="","",様式C_研究責任医師!M7)</f>
        <v/>
      </c>
      <c r="E7" s="514"/>
      <c r="F7" s="112"/>
      <c r="G7" s="113"/>
      <c r="H7" s="113"/>
      <c r="K7" s="110"/>
      <c r="L7" s="111"/>
      <c r="M7" s="577" t="s">
        <v>98</v>
      </c>
      <c r="N7" s="570"/>
      <c r="O7" s="571"/>
      <c r="P7" s="572"/>
      <c r="Q7" s="573"/>
    </row>
    <row r="8" spans="3:18" ht="36.75" customHeight="1">
      <c r="C8" s="109" t="s">
        <v>99</v>
      </c>
      <c r="G8" s="113"/>
      <c r="H8" s="113"/>
      <c r="K8" s="114"/>
      <c r="L8" s="114"/>
      <c r="M8" s="118"/>
      <c r="N8" s="590" t="s">
        <v>127</v>
      </c>
      <c r="O8" s="591"/>
      <c r="P8" s="591"/>
      <c r="Q8" s="591"/>
    </row>
    <row r="9" spans="3:18" ht="36.75" customHeight="1">
      <c r="C9" s="115" t="s">
        <v>100</v>
      </c>
      <c r="D9" s="542" t="str">
        <f>IF(様式C_研究分担医師等!M6="","",様式C_研究分担医師等!M6)</f>
        <v/>
      </c>
      <c r="E9" s="543"/>
      <c r="G9" s="118" t="s">
        <v>103</v>
      </c>
      <c r="H9" s="118"/>
      <c r="K9" s="114"/>
      <c r="L9" s="114"/>
      <c r="M9" s="165" t="s">
        <v>104</v>
      </c>
      <c r="N9" s="592"/>
      <c r="O9" s="592"/>
      <c r="P9" s="592"/>
      <c r="Q9" s="592"/>
    </row>
    <row r="10" spans="3:18" ht="34.5" customHeight="1">
      <c r="C10" s="115" t="s">
        <v>101</v>
      </c>
      <c r="D10" s="542" t="str">
        <f>IF(様式C_研究分担医師等!M7="","",様式C_研究分担医師等!M7)</f>
        <v/>
      </c>
      <c r="E10" s="543"/>
      <c r="F10" s="112"/>
      <c r="G10" s="585"/>
      <c r="H10" s="586"/>
      <c r="I10" s="587"/>
      <c r="J10" s="587"/>
      <c r="K10" s="587"/>
      <c r="L10" s="583"/>
      <c r="M10" s="593"/>
      <c r="N10" s="292"/>
      <c r="O10" s="292"/>
      <c r="P10" s="292"/>
      <c r="Q10" s="293"/>
    </row>
    <row r="11" spans="3:18" ht="34.5" customHeight="1">
      <c r="C11" s="115" t="s">
        <v>102</v>
      </c>
      <c r="D11" s="542" t="str">
        <f>IF(様式C_研究分担医師等!M8="","",様式C_研究分担医師等!M8)</f>
        <v/>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8"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8" ht="29.25" customHeight="1">
      <c r="C15" s="337" t="s">
        <v>223</v>
      </c>
      <c r="D15" s="394"/>
      <c r="E15" s="395"/>
      <c r="F15" s="159" t="s">
        <v>63</v>
      </c>
      <c r="G15" s="482" t="str">
        <f>IF(様式C_研究責任医師!G19="","",様式C_研究責任医師!G19)</f>
        <v/>
      </c>
      <c r="H15" s="483"/>
      <c r="I15" s="483"/>
      <c r="J15" s="483"/>
      <c r="K15" s="299"/>
      <c r="L15" s="574" t="str">
        <f>IF(様式C_研究責任医師!J19="","",様式C_研究責任医師!J19)</f>
        <v/>
      </c>
      <c r="M15" s="420"/>
      <c r="N15" s="420"/>
      <c r="O15" s="420"/>
      <c r="P15" s="420"/>
      <c r="Q15" s="299"/>
    </row>
    <row r="16" spans="3:18" ht="29.25" customHeight="1">
      <c r="C16" s="396"/>
      <c r="D16" s="397"/>
      <c r="E16" s="398"/>
      <c r="F16" s="160" t="s">
        <v>66</v>
      </c>
      <c r="G16" s="482" t="str">
        <f>IF(様式C_研究責任医師!G20="","",様式C_研究責任医師!G20)</f>
        <v/>
      </c>
      <c r="H16" s="483"/>
      <c r="I16" s="483"/>
      <c r="J16" s="483"/>
      <c r="K16" s="299"/>
      <c r="L16" s="574" t="str">
        <f>IF(様式C_研究責任医師!J20="","",様式C_研究責任医師!J20)</f>
        <v/>
      </c>
      <c r="M16" s="420"/>
      <c r="N16" s="420"/>
      <c r="O16" s="420"/>
      <c r="P16" s="420"/>
      <c r="Q16" s="299"/>
    </row>
    <row r="17" spans="3:18" ht="29.25" customHeight="1">
      <c r="C17" s="396"/>
      <c r="D17" s="397"/>
      <c r="E17" s="398"/>
      <c r="F17" s="160" t="s">
        <v>65</v>
      </c>
      <c r="G17" s="482" t="str">
        <f>IF(様式C_研究責任医師!G21="","",様式C_研究責任医師!G21)</f>
        <v/>
      </c>
      <c r="H17" s="483"/>
      <c r="I17" s="483"/>
      <c r="J17" s="483"/>
      <c r="K17" s="299"/>
      <c r="L17" s="574" t="str">
        <f>IF(様式C_研究責任医師!J21="","",様式C_研究責任医師!J21)</f>
        <v/>
      </c>
      <c r="M17" s="420"/>
      <c r="N17" s="420"/>
      <c r="O17" s="420"/>
      <c r="P17" s="420"/>
      <c r="Q17" s="299"/>
    </row>
    <row r="18" spans="3:18" ht="29.25" customHeight="1">
      <c r="C18" s="396"/>
      <c r="D18" s="397"/>
      <c r="E18" s="398"/>
      <c r="F18" s="160" t="s">
        <v>64</v>
      </c>
      <c r="G18" s="482" t="str">
        <f>IF(様式C_研究責任医師!G22="","",様式C_研究責任医師!G22)</f>
        <v/>
      </c>
      <c r="H18" s="483"/>
      <c r="I18" s="483"/>
      <c r="J18" s="483"/>
      <c r="K18" s="299"/>
      <c r="L18" s="574" t="str">
        <f>IF(様式C_研究責任医師!J22="","",様式C_研究責任医師!J22)</f>
        <v/>
      </c>
      <c r="M18" s="420"/>
      <c r="N18" s="420"/>
      <c r="O18" s="420"/>
      <c r="P18" s="420"/>
      <c r="Q18" s="299"/>
    </row>
    <row r="19" spans="3:18" ht="29.25" customHeight="1">
      <c r="C19" s="396"/>
      <c r="D19" s="397"/>
      <c r="E19" s="398"/>
      <c r="F19" s="160" t="s">
        <v>74</v>
      </c>
      <c r="G19" s="482" t="str">
        <f>IF(様式C_研究責任医師!G23="","",様式C_研究責任医師!G23)</f>
        <v/>
      </c>
      <c r="H19" s="483"/>
      <c r="I19" s="483"/>
      <c r="J19" s="483"/>
      <c r="K19" s="299"/>
      <c r="L19" s="574" t="str">
        <f>IF(様式C_研究責任医師!J23="","",様式C_研究責任医師!J23)</f>
        <v/>
      </c>
      <c r="M19" s="420"/>
      <c r="N19" s="420"/>
      <c r="O19" s="420"/>
      <c r="P19" s="420"/>
      <c r="Q19" s="299"/>
    </row>
    <row r="20" spans="3:18" ht="29.25" customHeight="1">
      <c r="C20" s="396"/>
      <c r="D20" s="397"/>
      <c r="E20" s="398"/>
      <c r="F20" s="159" t="s">
        <v>75</v>
      </c>
      <c r="G20" s="482" t="str">
        <f>IF(様式C_研究責任医師!G24="","",様式C_研究責任医師!G24)</f>
        <v/>
      </c>
      <c r="H20" s="483"/>
      <c r="I20" s="483"/>
      <c r="J20" s="483"/>
      <c r="K20" s="299"/>
      <c r="L20" s="574" t="str">
        <f>IF(様式C_研究責任医師!J24="","",様式C_研究責任医師!J24)</f>
        <v/>
      </c>
      <c r="M20" s="420"/>
      <c r="N20" s="420"/>
      <c r="O20" s="420"/>
      <c r="P20" s="420"/>
      <c r="Q20" s="299"/>
    </row>
    <row r="21" spans="3:18" ht="29.25" customHeight="1">
      <c r="C21" s="399"/>
      <c r="D21" s="400"/>
      <c r="E21" s="401"/>
      <c r="F21" s="160" t="s">
        <v>76</v>
      </c>
      <c r="G21" s="482" t="str">
        <f>IF(様式C_研究責任医師!G25="","",様式C_研究責任医師!G25)</f>
        <v/>
      </c>
      <c r="H21" s="483"/>
      <c r="I21" s="483"/>
      <c r="J21" s="483"/>
      <c r="K21" s="299"/>
      <c r="L21" s="574" t="str">
        <f>IF(様式C_研究責任医師!J25="","",様式C_研究責任医師!J25)</f>
        <v/>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8" ht="44.25" customHeight="1">
      <c r="C23" s="528" t="s">
        <v>77</v>
      </c>
      <c r="D23" s="528"/>
      <c r="E23" s="529"/>
      <c r="F23" s="135"/>
      <c r="I23" s="140"/>
      <c r="J23" s="140"/>
      <c r="P23" s="103"/>
      <c r="Q23" s="103"/>
    </row>
    <row r="24" spans="3:18" ht="31.5" customHeight="1">
      <c r="E24" s="141" t="s">
        <v>78</v>
      </c>
      <c r="F24" s="142" t="s">
        <v>110</v>
      </c>
      <c r="G24" s="578" t="str">
        <f>IF(G15="","",G15)</f>
        <v/>
      </c>
      <c r="H24" s="579"/>
      <c r="I24" s="580"/>
      <c r="J24" s="580"/>
      <c r="K24" s="580"/>
      <c r="L24" s="580"/>
      <c r="M24" s="580"/>
      <c r="N24" s="580"/>
      <c r="O24" s="580"/>
      <c r="P24" s="580"/>
      <c r="Q24" s="581"/>
    </row>
    <row r="25" spans="3:18" ht="20.100000000000001" customHeight="1">
      <c r="E25" s="143"/>
      <c r="F25" s="140"/>
      <c r="I25" s="140"/>
      <c r="J25" s="140"/>
      <c r="P25" s="103"/>
      <c r="Q25" s="103"/>
    </row>
    <row r="26" spans="3:18"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8" ht="21" customHeight="1">
      <c r="C27" s="506"/>
      <c r="D27" s="582"/>
      <c r="E27" s="582"/>
      <c r="F27" s="508"/>
      <c r="G27" s="494" t="s">
        <v>23</v>
      </c>
      <c r="H27" s="476" t="s">
        <v>194</v>
      </c>
      <c r="I27" s="494" t="s">
        <v>23</v>
      </c>
      <c r="J27" s="476" t="s">
        <v>194</v>
      </c>
      <c r="K27" s="506"/>
      <c r="L27" s="582"/>
      <c r="M27" s="582"/>
      <c r="N27" s="508"/>
      <c r="O27" s="493"/>
      <c r="P27" s="495"/>
      <c r="Q27" s="495"/>
    </row>
    <row r="28" spans="3:18" ht="36.75" customHeight="1">
      <c r="C28" s="509"/>
      <c r="D28" s="510"/>
      <c r="E28" s="510"/>
      <c r="F28" s="511"/>
      <c r="G28" s="477"/>
      <c r="H28" s="304"/>
      <c r="I28" s="477"/>
      <c r="J28" s="304"/>
      <c r="K28" s="509"/>
      <c r="L28" s="510"/>
      <c r="M28" s="510"/>
      <c r="N28" s="511"/>
      <c r="O28" s="494"/>
      <c r="P28" s="496"/>
      <c r="Q28" s="496"/>
    </row>
    <row r="29" spans="3:18" ht="67.5" customHeight="1">
      <c r="C29" s="376" t="s">
        <v>177</v>
      </c>
      <c r="D29" s="420"/>
      <c r="E29" s="299"/>
      <c r="F29" s="56" t="s">
        <v>52</v>
      </c>
      <c r="G29" s="150" t="str">
        <f>IF(様式C_研究分担医師等!G26="","",様式C_研究分担医師等!G26)</f>
        <v/>
      </c>
      <c r="H29" s="150"/>
      <c r="I29" s="150" t="str">
        <f>IF(様式C_研究分担医師等!J26="","",様式C_研究分担医師等!J26)</f>
        <v/>
      </c>
      <c r="J29" s="220"/>
      <c r="K29" s="522" t="str">
        <f>IF(様式C_研究分担医師等!M26="","",様式C_研究分担医師等!M26)</f>
        <v/>
      </c>
      <c r="L29" s="523" t="str">
        <f>IF(様式C_研究責任医師!J33="","",様式C_研究責任医師!J33)</f>
        <v/>
      </c>
      <c r="M29" s="583" t="str">
        <f>IF(様式C_研究責任医師!K33="","",様式C_研究責任医師!K33)</f>
        <v>受入金額(円)</v>
      </c>
      <c r="N29" s="228" t="str">
        <f>IF(様式C_研究分担医師等!N26="","",様式C_研究分担医師等!N26)</f>
        <v/>
      </c>
      <c r="O29" s="151"/>
      <c r="P29" s="151"/>
      <c r="Q29" s="144"/>
    </row>
    <row r="30" spans="3:18" ht="98.1" customHeight="1">
      <c r="C30" s="497" t="s">
        <v>178</v>
      </c>
      <c r="D30" s="498"/>
      <c r="E30" s="512"/>
      <c r="F30" s="167" t="s">
        <v>52</v>
      </c>
      <c r="G30" s="146" t="str">
        <f>IF(様式C_研究分担医師等!G27="","",様式C_研究分担医師等!G27)</f>
        <v/>
      </c>
      <c r="H30" s="222" t="str">
        <f>IF(様式C_研究分担医師等!I28="有","給与あり",IF(様式C_研究分担医師等!I28="無","給与なし","-"))</f>
        <v>-</v>
      </c>
      <c r="I30" s="146" t="str">
        <f>IF(様式C_研究分担医師等!J27="","",様式C_研究分担医師等!J27)</f>
        <v/>
      </c>
      <c r="J30" s="223" t="str">
        <f>IF(様式C_研究分担医師等!L28="有","給与あり",IF(様式C_研究分担医師等!L28="無","給与なし","-"))</f>
        <v>-</v>
      </c>
      <c r="K30" s="478" t="str">
        <f>IF(様式C_研究分担医師等!M27="","",様式C_研究分担医師等!M27)</f>
        <v/>
      </c>
      <c r="L30" s="479" t="str">
        <f>IF(様式C_研究責任医師!J34="","",様式C_研究責任医師!J34)</f>
        <v/>
      </c>
      <c r="M30" s="299" t="str">
        <f>IF(様式C_研究責任医師!K34="","",様式C_研究責任医師!K34)</f>
        <v>期間</v>
      </c>
      <c r="N30" s="229" t="str">
        <f>IF(様式C_研究分担医師等!N27="","",様式C_研究分担医師等!N27)</f>
        <v/>
      </c>
      <c r="O30" s="151"/>
      <c r="P30" s="240"/>
      <c r="Q30" s="147"/>
    </row>
    <row r="31" spans="3:18" ht="98.1" customHeight="1">
      <c r="C31" s="497" t="s">
        <v>171</v>
      </c>
      <c r="D31" s="498"/>
      <c r="E31" s="512"/>
      <c r="F31" s="167" t="s">
        <v>52</v>
      </c>
      <c r="G31" s="146" t="str">
        <f>IF(様式C_研究分担医師等!G29="","",様式C_研究分担医師等!G29)</f>
        <v/>
      </c>
      <c r="H31" s="222" t="str">
        <f>IF(様式C_研究分担医師等!I30&gt;=2500000,"250万円以上の利益あり","-")</f>
        <v>-</v>
      </c>
      <c r="I31" s="146" t="str">
        <f>IF(様式C_研究分担医師等!J29="","",様式C_研究分担医師等!J29)</f>
        <v/>
      </c>
      <c r="J31" s="223" t="str">
        <f>IF(様式C_研究分担医師等!L30&gt;=2500000,"250万円以上の利益あり","-")</f>
        <v>-</v>
      </c>
      <c r="K31" s="478" t="str">
        <f>IF(様式C_研究分担医師等!M29="","",様式C_研究分担医師等!M29)</f>
        <v/>
      </c>
      <c r="L31" s="479" t="str">
        <f>IF(様式C_研究責任医師!J36="","",様式C_研究責任医師!J36)</f>
        <v/>
      </c>
      <c r="M31" s="299" t="str">
        <f>IF(様式C_研究責任医師!K36="","",様式C_研究責任医師!K36)</f>
        <v>経済的利益の内容(複数ある場合はすべて記載)</v>
      </c>
      <c r="N31" s="229" t="str">
        <f>IF(様式C_研究分担医師等!N29="","",様式C_研究分担医師等!N29)</f>
        <v/>
      </c>
      <c r="O31" s="151"/>
      <c r="P31" s="240"/>
      <c r="Q31" s="147"/>
    </row>
    <row r="32" spans="3:18" ht="98.1" customHeight="1">
      <c r="C32" s="525"/>
      <c r="D32" s="526"/>
      <c r="E32" s="527"/>
      <c r="F32" s="168" t="s">
        <v>51</v>
      </c>
      <c r="G32" s="146" t="str">
        <f>IF(様式C_研究分担医師等!G31="","",様式C_研究分担医師等!G31)</f>
        <v/>
      </c>
      <c r="H32" s="224" t="str">
        <f>IF(様式C_研究分担医師等!I32&gt;=2500000,"250万円以上の利益あり","-")</f>
        <v>-</v>
      </c>
      <c r="I32" s="149" t="str">
        <f>IF(様式C_研究分担医師等!J31="","",様式C_研究分担医師等!J31)</f>
        <v/>
      </c>
      <c r="J32" s="225" t="str">
        <f>IF(様式C_研究分担医師等!L32&gt;=2500000,"250万円以上の利益あり","-")</f>
        <v>-</v>
      </c>
      <c r="K32" s="478" t="str">
        <f>IF(様式C_研究分担医師等!M31="","",様式C_研究分担医師等!M31)</f>
        <v/>
      </c>
      <c r="L32" s="479" t="str">
        <f>IF(様式C_研究責任医師!J38="","",様式C_研究責任医師!J38)</f>
        <v/>
      </c>
      <c r="M32" s="299" t="str">
        <f>IF(様式C_研究責任医師!K38="","",様式C_研究責任医師!K38)</f>
        <v>経済的利益の内容(複数ある場合はすべて記載)</v>
      </c>
      <c r="N32" s="229" t="str">
        <f>IF(様式C_研究分担医師等!N31="","",様式C_研究分担医師等!N31)</f>
        <v/>
      </c>
      <c r="O32" s="151"/>
      <c r="P32" s="240"/>
      <c r="Q32" s="147"/>
    </row>
    <row r="33" spans="3:17" ht="98.1" customHeight="1">
      <c r="C33" s="516" t="s">
        <v>180</v>
      </c>
      <c r="D33" s="517"/>
      <c r="E33" s="518"/>
      <c r="F33" s="167" t="s">
        <v>52</v>
      </c>
      <c r="G33" s="146" t="str">
        <f>IF(様式C_研究分担医師等!G33="","",様式C_研究分担医師等!G33)</f>
        <v/>
      </c>
      <c r="H33" s="150"/>
      <c r="I33" s="150" t="str">
        <f>IF(様式C_研究分担医師等!J33="","",様式C_研究分担医師等!J33)</f>
        <v/>
      </c>
      <c r="J33" s="220"/>
      <c r="K33" s="478" t="str">
        <f>IF(様式C_研究分担医師等!M33="","",様式C_研究分担医師等!M33)</f>
        <v/>
      </c>
      <c r="L33" s="479" t="str">
        <f>IF(様式C_研究責任医師!J39="","",様式C_研究責任医師!J40)</f>
        <v/>
      </c>
      <c r="M33" s="299" t="str">
        <f>IF(様式C_研究責任医師!K39="","",様式C_研究責任医師!K40)</f>
        <v>役職等の種類</v>
      </c>
      <c r="N33" s="229" t="str">
        <f>IF(様式C_研究分担医師等!N33="","",様式C_研究分担医師等!N33)</f>
        <v/>
      </c>
      <c r="O33" s="151"/>
      <c r="P33" s="151"/>
      <c r="Q33" s="151"/>
    </row>
    <row r="34" spans="3:17" ht="98.1" customHeight="1">
      <c r="C34" s="519"/>
      <c r="D34" s="520"/>
      <c r="E34" s="521"/>
      <c r="F34" s="168" t="s">
        <v>51</v>
      </c>
      <c r="G34" s="146" t="str">
        <f>IF(様式C_研究分担医師等!G34="","",様式C_研究分担医師等!G34)</f>
        <v/>
      </c>
      <c r="H34" s="150"/>
      <c r="I34" s="150" t="str">
        <f>IF(様式C_研究分担医師等!J34="","",様式C_研究分担医師等!J34)</f>
        <v/>
      </c>
      <c r="J34" s="220"/>
      <c r="K34" s="478" t="str">
        <f>IF(様式C_研究分担医師等!M34="","",様式C_研究分担医師等!M34)</f>
        <v/>
      </c>
      <c r="L34" s="479" t="str">
        <f>IF(様式C_研究責任医師!J40="","",様式C_研究責任医師!J41)</f>
        <v/>
      </c>
      <c r="M34" s="299" t="str">
        <f>IF(様式C_研究責任医師!K40="","",様式C_研究責任医師!K41)</f>
        <v>役職等の種類</v>
      </c>
      <c r="N34" s="229" t="str">
        <f>IF(様式C_研究分担医師等!N34="","",様式C_研究分担医師等!N34)</f>
        <v/>
      </c>
      <c r="O34" s="151"/>
      <c r="P34" s="151"/>
      <c r="Q34" s="151"/>
    </row>
    <row r="35" spans="3:17" ht="98.1" customHeight="1">
      <c r="C35" s="497" t="s">
        <v>181</v>
      </c>
      <c r="D35" s="498"/>
      <c r="E35" s="499"/>
      <c r="F35" s="167" t="s">
        <v>52</v>
      </c>
      <c r="G35" s="146" t="str">
        <f>IF(様式C_研究分担医師等!G35="","",様式C_研究分担医師等!G35)</f>
        <v/>
      </c>
      <c r="H35" s="226" t="str">
        <f>IF(様式C_研究分担医師等!I35="はい","株式保有あり",IF(様式C_研究分担医師等!I35="いいえ","株式保有なし","-"))</f>
        <v>-</v>
      </c>
      <c r="I35" s="150" t="str">
        <f>IF(様式C_研究分担医師等!J35="","",様式C_研究分担医師等!J35)</f>
        <v/>
      </c>
      <c r="J35" s="227" t="str">
        <f>IF(様式C_研究分担医師等!L35="はい","株式保有あり",IF(様式C_研究分担医師等!L35="いいえ","株式保有なし","-"))</f>
        <v>-</v>
      </c>
      <c r="K35" s="478" t="str">
        <f>IF(様式C_研究分担医師等!M35="","",様式C_研究分担医師等!M35)</f>
        <v/>
      </c>
      <c r="L35" s="479" t="str">
        <f>IF(様式C_研究責任医師!J42="","",様式C_研究責任医師!J42)</f>
        <v/>
      </c>
      <c r="M35" s="299" t="str">
        <f>IF(様式C_研究責任医師!K42="","",様式C_研究責任医師!K42)</f>
        <v>株式を保有している</v>
      </c>
      <c r="N35" s="229" t="str">
        <f>IF(様式C_研究分担医師等!N35="","",様式C_研究分担医師等!N35)</f>
        <v/>
      </c>
      <c r="O35" s="151"/>
      <c r="P35" s="151"/>
      <c r="Q35" s="151"/>
    </row>
    <row r="36" spans="3:17" ht="98.1" customHeight="1">
      <c r="C36" s="500"/>
      <c r="D36" s="501"/>
      <c r="E36" s="502"/>
      <c r="F36" s="168" t="s">
        <v>51</v>
      </c>
      <c r="G36" s="146" t="str">
        <f>IF(様式C_研究分担医師等!G37="","",様式C_研究分担医師等!G37)</f>
        <v/>
      </c>
      <c r="H36" s="226" t="str">
        <f>IF(様式C_研究分担医師等!I37="はい","株式保有あり",IF(様式C_研究分担医師等!I37="いいえ","株式保有なし","-"))</f>
        <v>-</v>
      </c>
      <c r="I36" s="150" t="str">
        <f>IF(様式C_研究分担医師等!J37="","",様式C_研究分担医師等!J37)</f>
        <v/>
      </c>
      <c r="J36" s="227" t="str">
        <f>IF(様式C_研究分担医師等!L37="はい","株式保有あり",IF(様式C_研究分担医師等!L37="いいえ","株式保有なし","-"))</f>
        <v>-</v>
      </c>
      <c r="K36" s="478" t="str">
        <f>IF(様式C_研究分担医師等!M37="","",様式C_研究分担医師等!M37)</f>
        <v/>
      </c>
      <c r="L36" s="479" t="str">
        <f>IF(様式C_研究責任医師!J44="","",様式C_研究責任医師!J44)</f>
        <v/>
      </c>
      <c r="M36" s="299" t="str">
        <f>IF(様式C_研究責任医師!K44="","",様式C_研究責任医師!K44)</f>
        <v>株式を保有している</v>
      </c>
      <c r="N36" s="229" t="str">
        <f>IF(様式C_研究分担医師等!N37="","",様式C_研究分担医師等!N37)</f>
        <v/>
      </c>
      <c r="O36" s="151"/>
      <c r="P36" s="151"/>
      <c r="Q36" s="151"/>
    </row>
    <row r="37" spans="3:17" ht="98.1" customHeight="1">
      <c r="C37" s="497" t="s">
        <v>173</v>
      </c>
      <c r="D37" s="498"/>
      <c r="E37" s="512"/>
      <c r="F37" s="152" t="s">
        <v>52</v>
      </c>
      <c r="G37" s="146" t="str">
        <f>IF(様式C_研究分担医師等!G39="","",様式C_研究分担医師等!G39)</f>
        <v/>
      </c>
      <c r="H37" s="222" t="str">
        <f>IF(様式C_研究分担医師等!I39="はい","知的財産への関与あり",IF(様式C_研究分担医師等!I39="いいえ","知的財産への関与なし","-"))</f>
        <v>-</v>
      </c>
      <c r="I37" s="153" t="str">
        <f>IF(様式C_研究分担医師等!J39="","",様式C_研究分担医師等!J39)</f>
        <v/>
      </c>
      <c r="J37" s="221" t="str">
        <f>IF(様式C_研究分担医師等!L39="はい","知的財産への関与あり",IF(様式C_研究分担医師等!L39="いいえ","知的財産への関与なし","-"))</f>
        <v>-</v>
      </c>
      <c r="K37" s="478" t="str">
        <f>IF(様式C_研究分担医師等!M39="","",様式C_研究分担医師等!M39)</f>
        <v/>
      </c>
      <c r="L37" s="479" t="str">
        <f>IF(様式C_研究責任医師!J46="","",様式C_研究責任医師!J46)</f>
        <v/>
      </c>
      <c r="M37" s="299" t="str">
        <f>IF(様式C_研究責任医師!K46="","",様式C_研究責任医師!K46)</f>
        <v>知的財産への関与有り</v>
      </c>
      <c r="N37" s="229" t="str">
        <f>IF(様式C_研究分担医師等!N39="","",様式C_研究分担医師等!N39)</f>
        <v/>
      </c>
      <c r="O37" s="151"/>
      <c r="P37" s="151"/>
      <c r="Q37" s="151"/>
    </row>
    <row r="38" spans="3:17" ht="98.1" customHeight="1">
      <c r="C38" s="513"/>
      <c r="D38" s="514"/>
      <c r="E38" s="515"/>
      <c r="F38" s="168" t="s">
        <v>51</v>
      </c>
      <c r="G38" s="146" t="str">
        <f>IF(様式C_研究分担医師等!G41="","",様式C_研究分担医師等!G41)</f>
        <v/>
      </c>
      <c r="H38" s="222" t="str">
        <f>IF(様式C_研究分担医師等!I41="はい","知的財産への関与あり",IF(様式C_研究分担医師等!I41="いいえ","知的財産への関与なし","-"))</f>
        <v>-</v>
      </c>
      <c r="I38" s="153" t="str">
        <f>IF(様式C_研究分担医師等!J41="","",様式C_研究分担医師等!J41)</f>
        <v/>
      </c>
      <c r="J38" s="221" t="str">
        <f>IF(様式C_研究分担医師等!L41="はい","知的財産への関与あり",IF(様式C_研究分担医師等!L41="いいえ","知的財産への関与なし","-"))</f>
        <v>-</v>
      </c>
      <c r="K38" s="478" t="str">
        <f>IF(様式C_研究分担医師等!M41="","",様式C_研究分担医師等!M41)</f>
        <v/>
      </c>
      <c r="L38" s="479" t="str">
        <f>IF(様式C_研究責任医師!J48="","",様式C_研究責任医師!J48)</f>
        <v/>
      </c>
      <c r="M38" s="299" t="str">
        <f>IF(様式C_研究責任医師!K48="","",様式C_研究責任医師!K48)</f>
        <v>知的財産への関与有り</v>
      </c>
      <c r="N38" s="229" t="str">
        <f>IF(様式C_研究分担医師等!N41="","",様式C_研究分担医師等!N41)</f>
        <v/>
      </c>
      <c r="O38" s="240"/>
      <c r="P38" s="240"/>
      <c r="Q38" s="240"/>
    </row>
    <row r="39" spans="3:17" ht="19.5" customHeight="1">
      <c r="C39" s="154"/>
      <c r="D39" s="154"/>
      <c r="E39" s="155"/>
      <c r="F39" s="156"/>
      <c r="G39" s="131"/>
      <c r="H39" s="131"/>
      <c r="I39" s="157"/>
      <c r="J39" s="157"/>
      <c r="K39" s="158"/>
      <c r="L39" s="158"/>
      <c r="M39" s="158"/>
      <c r="N39" s="158"/>
      <c r="O39" s="158"/>
      <c r="P39" s="158"/>
      <c r="Q39" s="158"/>
    </row>
    <row r="40" spans="3:17" ht="31.5" customHeight="1">
      <c r="E40" s="141" t="s">
        <v>78</v>
      </c>
      <c r="F40" s="142" t="s">
        <v>128</v>
      </c>
      <c r="G40" s="578" t="str">
        <f>IF(G16="","",G16)</f>
        <v/>
      </c>
      <c r="H40" s="579"/>
      <c r="I40" s="580"/>
      <c r="J40" s="580"/>
      <c r="K40" s="580"/>
      <c r="L40" s="580"/>
      <c r="M40" s="580"/>
      <c r="N40" s="580"/>
      <c r="O40" s="580"/>
      <c r="P40" s="580"/>
      <c r="Q40" s="581"/>
    </row>
    <row r="41" spans="3:17" ht="20.100000000000001"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t="str">
        <f>IF(様式C_研究分担医師等!G49="","",様式C_研究分担医師等!G49)</f>
        <v/>
      </c>
      <c r="H45" s="150"/>
      <c r="I45" s="150" t="str">
        <f>IF(様式C_研究分担医師等!J49="","",様式C_研究分担医師等!J49)</f>
        <v/>
      </c>
      <c r="J45" s="227"/>
      <c r="K45" s="522" t="str">
        <f>IF(様式C_研究分担医師等!M49="","",様式C_研究分担医師等!M49)</f>
        <v/>
      </c>
      <c r="L45" s="523" t="str">
        <f>IF(様式C_研究責任医師!J49="","",様式C_研究責任医師!J49)</f>
        <v/>
      </c>
      <c r="M45" s="583" t="str">
        <f>IF(様式C_研究責任医師!K49="","",様式C_研究責任医師!K49)</f>
        <v>その他の関与</v>
      </c>
      <c r="N45" s="228" t="str">
        <f>IF(様式C_研究分担医師等!N49="","",様式C_研究分担医師等!N49)</f>
        <v/>
      </c>
      <c r="O45" s="151"/>
      <c r="P45" s="151"/>
      <c r="Q45" s="144"/>
    </row>
    <row r="46" spans="3:17" ht="98.1" customHeight="1">
      <c r="C46" s="497" t="s">
        <v>178</v>
      </c>
      <c r="D46" s="498"/>
      <c r="E46" s="512"/>
      <c r="F46" s="167" t="s">
        <v>52</v>
      </c>
      <c r="G46" s="146" t="str">
        <f>IF(様式C_研究分担医師等!G50="","",様式C_研究分担医師等!G50)</f>
        <v/>
      </c>
      <c r="H46" s="222" t="str">
        <f>IF(様式C_研究分担医師等!I51="有","給与あり",IF(様式C_研究分担医師等!I51="無","給与なし","-"))</f>
        <v>-</v>
      </c>
      <c r="I46" s="146" t="str">
        <f>IF(様式C_研究分担医師等!J50="","",様式C_研究分担医師等!J50)</f>
        <v/>
      </c>
      <c r="J46" s="223" t="str">
        <f>IF(様式C_研究分担医師等!L51="有","給与あり",IF(様式C_研究分担医師等!L51="無","給与なし","-"))</f>
        <v>-</v>
      </c>
      <c r="K46" s="478" t="str">
        <f>IF(様式C_研究分担医師等!M50="","",様式C_研究分担医師等!M50)</f>
        <v/>
      </c>
      <c r="L46" s="479" t="str">
        <f>IF(様式C_研究責任医師!J50="","",様式C_研究責任医師!J50)</f>
        <v/>
      </c>
      <c r="M46" s="299" t="str">
        <f>IF(様式C_研究責任医師!K50="","",様式C_研究責任医師!K50)</f>
        <v/>
      </c>
      <c r="N46" s="229" t="str">
        <f>IF(様式C_研究分担医師等!N50="","",様式C_研究分担医師等!N50)</f>
        <v/>
      </c>
      <c r="O46" s="151"/>
      <c r="P46" s="240"/>
      <c r="Q46" s="147"/>
    </row>
    <row r="47" spans="3:17" ht="98.1" customHeight="1">
      <c r="C47" s="497" t="s">
        <v>171</v>
      </c>
      <c r="D47" s="498"/>
      <c r="E47" s="512"/>
      <c r="F47" s="167" t="s">
        <v>52</v>
      </c>
      <c r="G47" s="146" t="str">
        <f>IF(様式C_研究分担医師等!G52="","",様式C_研究分担医師等!G52)</f>
        <v/>
      </c>
      <c r="H47" s="146" t="str">
        <f>IF(様式C_研究分担医師等!I53&gt;=2500000,"250万円以上の利益あり","-")</f>
        <v>-</v>
      </c>
      <c r="I47" s="146" t="str">
        <f>IF(様式C_研究分担医師等!J52="","",様式C_研究分担医師等!J52)</f>
        <v/>
      </c>
      <c r="J47" s="223" t="str">
        <f>IF(様式C_研究分担医師等!L53&gt;=2500000,"250万円以上の利益あり","-")</f>
        <v>-</v>
      </c>
      <c r="K47" s="478" t="str">
        <f>IF(様式C_研究分担医師等!M52="","",様式C_研究分担医師等!M52)</f>
        <v/>
      </c>
      <c r="L47" s="479" t="str">
        <f>IF(様式C_研究責任医師!J52="","",様式C_研究責任医師!J52)</f>
        <v/>
      </c>
      <c r="M47" s="299" t="str">
        <f>IF(様式C_研究責任医師!K52="","",様式C_研究責任医師!K52)</f>
        <v/>
      </c>
      <c r="N47" s="229" t="str">
        <f>IF(様式C_研究分担医師等!N52="","",様式C_研究分担医師等!N52)</f>
        <v/>
      </c>
      <c r="O47" s="151"/>
      <c r="P47" s="240"/>
      <c r="Q47" s="147"/>
    </row>
    <row r="48" spans="3:17" ht="98.1" customHeight="1">
      <c r="C48" s="525"/>
      <c r="D48" s="526"/>
      <c r="E48" s="527"/>
      <c r="F48" s="168" t="s">
        <v>51</v>
      </c>
      <c r="G48" s="146" t="str">
        <f>IF(様式C_研究分担医師等!G54="","",様式C_研究分担医師等!G54)</f>
        <v/>
      </c>
      <c r="H48" s="149" t="str">
        <f>IF(様式C_研究分担医師等!I55&gt;=2500000,"250万円以上の利益あり","-")</f>
        <v>-</v>
      </c>
      <c r="I48" s="149" t="str">
        <f>IF(様式C_研究分担医師等!J54="","",様式C_研究分担医師等!J54)</f>
        <v/>
      </c>
      <c r="J48" s="225" t="str">
        <f>IF(様式C_研究分担医師等!L55&gt;=2500000,"250万円以上の利益あり","-")</f>
        <v>-</v>
      </c>
      <c r="K48" s="478" t="str">
        <f>IF(様式C_研究分担医師等!M54="","",様式C_研究分担医師等!M54)</f>
        <v/>
      </c>
      <c r="L48" s="479" t="str">
        <f>IF(様式C_研究責任医師!J54="","",様式C_研究責任医師!J54)</f>
        <v>有無</v>
      </c>
      <c r="M48" s="299" t="str">
        <f>IF(様式C_研究責任医師!K54="","",様式C_研究責任医師!K54)</f>
        <v>「はい」と回答した項目について</v>
      </c>
      <c r="N48" s="229" t="str">
        <f>IF(様式C_研究分担医師等!N54="","",様式C_研究分担医師等!N54)</f>
        <v/>
      </c>
      <c r="O48" s="151"/>
      <c r="P48" s="240"/>
      <c r="Q48" s="147"/>
    </row>
    <row r="49" spans="3:17" ht="98.1" customHeight="1">
      <c r="C49" s="516" t="s">
        <v>180</v>
      </c>
      <c r="D49" s="517"/>
      <c r="E49" s="518"/>
      <c r="F49" s="167" t="s">
        <v>52</v>
      </c>
      <c r="G49" s="146" t="str">
        <f>IF(様式C_研究分担医師等!G56="","",様式C_研究分担医師等!G56)</f>
        <v/>
      </c>
      <c r="H49" s="150"/>
      <c r="I49" s="150" t="str">
        <f>IF(様式C_研究分担医師等!J56="","",様式C_研究分担医師等!J56)</f>
        <v/>
      </c>
      <c r="J49" s="227"/>
      <c r="K49" s="478" t="str">
        <f>IF(様式C_研究分担医師等!M56="","",様式C_研究分担医師等!M56)</f>
        <v/>
      </c>
      <c r="L49" s="479" t="str">
        <f>IF(様式C_研究責任医師!J55="","",様式C_研究責任医師!J56)</f>
        <v/>
      </c>
      <c r="M49" s="299" t="str">
        <f>IF(様式C_研究責任医師!K55="","",様式C_研究責任医師!K56)</f>
        <v>受入金額(円)</v>
      </c>
      <c r="N49" s="229" t="str">
        <f>IF(様式C_研究分担医師等!N56="","",様式C_研究分担医師等!N56)</f>
        <v/>
      </c>
      <c r="O49" s="151"/>
      <c r="P49" s="151"/>
      <c r="Q49" s="151"/>
    </row>
    <row r="50" spans="3:17" ht="98.1" customHeight="1">
      <c r="C50" s="519"/>
      <c r="D50" s="520"/>
      <c r="E50" s="521"/>
      <c r="F50" s="168" t="s">
        <v>51</v>
      </c>
      <c r="G50" s="146" t="str">
        <f>IF(様式C_研究分担医師等!G57="","",様式C_研究分担医師等!G57)</f>
        <v/>
      </c>
      <c r="H50" s="150"/>
      <c r="I50" s="150" t="str">
        <f>IF(様式C_研究分担医師等!J57="","",様式C_研究分担医師等!J57)</f>
        <v/>
      </c>
      <c r="J50" s="227"/>
      <c r="K50" s="478" t="str">
        <f>IF(様式C_研究分担医師等!M57="","",様式C_研究分担医師等!M57)</f>
        <v/>
      </c>
      <c r="L50" s="479" t="str">
        <f>IF(様式C_研究責任医師!J56="","",様式C_研究責任医師!J57)</f>
        <v/>
      </c>
      <c r="M50" s="299" t="str">
        <f>IF(様式C_研究責任医師!K56="","",様式C_研究責任医師!K57)</f>
        <v>期間</v>
      </c>
      <c r="N50" s="229" t="str">
        <f>IF(様式C_研究分担医師等!N57="","",様式C_研究分担医師等!N57)</f>
        <v/>
      </c>
      <c r="O50" s="151"/>
      <c r="P50" s="151"/>
      <c r="Q50" s="151"/>
    </row>
    <row r="51" spans="3:17" ht="98.1" customHeight="1">
      <c r="C51" s="497" t="s">
        <v>181</v>
      </c>
      <c r="D51" s="498"/>
      <c r="E51" s="499"/>
      <c r="F51" s="167" t="s">
        <v>52</v>
      </c>
      <c r="G51" s="146" t="str">
        <f>IF(様式C_研究分担医師等!G58="","",様式C_研究分担医師等!G58)</f>
        <v/>
      </c>
      <c r="H51" s="226" t="str">
        <f>IF(様式C_研究分担医師等!I58="はい","株式保有あり",IF(様式C_研究分担医師等!I58="いいえ","株式保有なし","-"))</f>
        <v>-</v>
      </c>
      <c r="I51" s="150" t="str">
        <f>IF(様式C_研究分担医師等!J58="","",様式C_研究分担医師等!J58)</f>
        <v/>
      </c>
      <c r="J51" s="227" t="str">
        <f>IF(様式C_研究分担医師等!L58="はい","株式保有あり",IF(様式C_研究分担医師等!L58="いいえ","株式保有なし","-"))</f>
        <v>-</v>
      </c>
      <c r="K51" s="478" t="str">
        <f>IF(様式C_研究分担医師等!M58="","",様式C_研究分担医師等!M58)</f>
        <v/>
      </c>
      <c r="L51" s="479" t="str">
        <f>IF(様式C_研究責任医師!J58="","",様式C_研究責任医師!J58)</f>
        <v/>
      </c>
      <c r="M51" s="299" t="str">
        <f>IF(様式C_研究責任医師!K58="","",様式C_研究責任医師!K58)</f>
        <v>給与の有無</v>
      </c>
      <c r="N51" s="229" t="str">
        <f>IF(様式C_研究分担医師等!N58="","",様式C_研究分担医師等!N58)</f>
        <v/>
      </c>
      <c r="O51" s="151"/>
      <c r="P51" s="151"/>
      <c r="Q51" s="151"/>
    </row>
    <row r="52" spans="3:17" ht="98.1" customHeight="1">
      <c r="C52" s="500"/>
      <c r="D52" s="501"/>
      <c r="E52" s="502"/>
      <c r="F52" s="168" t="s">
        <v>51</v>
      </c>
      <c r="G52" s="146" t="str">
        <f>IF(様式C_研究分担医師等!G60="","",様式C_研究分担医師等!G60)</f>
        <v/>
      </c>
      <c r="H52" s="226" t="str">
        <f>IF(様式C_研究分担医師等!I60="はい","株式保有あり",IF(様式C_研究分担医師等!I60="いいえ","株式保有なし","-"))</f>
        <v>-</v>
      </c>
      <c r="I52" s="150" t="str">
        <f>IF(様式C_研究分担医師等!J60="","",様式C_研究分担医師等!J60)</f>
        <v/>
      </c>
      <c r="J52" s="227" t="str">
        <f>IF(様式C_研究分担医師等!L60="はい","株式保有あり",IF(様式C_研究分担医師等!L60="いいえ","株式保有なし","-"))</f>
        <v>-</v>
      </c>
      <c r="K52" s="478" t="str">
        <f>IF(様式C_研究分担医師等!M60="","",様式C_研究分担医師等!M60)</f>
        <v/>
      </c>
      <c r="L52" s="479" t="str">
        <f>IF(様式C_研究責任医師!J60="","",様式C_研究責任医師!J60)</f>
        <v/>
      </c>
      <c r="M52" s="299" t="str">
        <f>IF(様式C_研究責任医師!K60="","",様式C_研究責任医師!K60)</f>
        <v>受入金額(円)</v>
      </c>
      <c r="N52" s="229" t="str">
        <f>IF(様式C_研究分担医師等!N60="","",様式C_研究分担医師等!N60)</f>
        <v/>
      </c>
      <c r="O52" s="151"/>
      <c r="P52" s="151"/>
      <c r="Q52" s="151"/>
    </row>
    <row r="53" spans="3:17" ht="98.1" customHeight="1">
      <c r="C53" s="497" t="s">
        <v>173</v>
      </c>
      <c r="D53" s="498"/>
      <c r="E53" s="512"/>
      <c r="F53" s="152" t="s">
        <v>52</v>
      </c>
      <c r="G53" s="146" t="str">
        <f>IF(様式C_研究分担医師等!G62="","",様式C_研究分担医師等!G62)</f>
        <v/>
      </c>
      <c r="H53" s="222" t="str">
        <f>IF(様式C_研究分担医師等!I62="はい","知的財産への関与あり",IF(様式C_研究分担医師等!I62="いいえ","知的財産への関与なし","-"))</f>
        <v>-</v>
      </c>
      <c r="I53" s="153" t="str">
        <f>IF(様式C_研究分担医師等!J62="","",様式C_研究分担医師等!J62)</f>
        <v/>
      </c>
      <c r="J53" s="221" t="str">
        <f>IF(様式C_研究分担医師等!L62="はい","知的財産への関与あり",IF(様式C_研究分担医師等!L62="いいえ","知的財産への関与なし","-"))</f>
        <v>-</v>
      </c>
      <c r="K53" s="478" t="str">
        <f>IF(様式C_研究分担医師等!M62="","",様式C_研究分担医師等!M62)</f>
        <v/>
      </c>
      <c r="L53" s="479" t="str">
        <f>IF(様式C_研究責任医師!J62="","",様式C_研究責任医師!J62)</f>
        <v/>
      </c>
      <c r="M53" s="299" t="str">
        <f>IF(様式C_研究責任医師!K62="","",様式C_研究責任医師!K62)</f>
        <v>受入金額(円)</v>
      </c>
      <c r="N53" s="229" t="str">
        <f>IF(様式C_研究分担医師等!N62="","",様式C_研究分担医師等!N62)</f>
        <v/>
      </c>
      <c r="O53" s="151"/>
      <c r="P53" s="151"/>
      <c r="Q53" s="151"/>
    </row>
    <row r="54" spans="3:17" ht="98.1" customHeight="1">
      <c r="C54" s="513"/>
      <c r="D54" s="514"/>
      <c r="E54" s="515"/>
      <c r="F54" s="168" t="s">
        <v>51</v>
      </c>
      <c r="G54" s="146" t="str">
        <f>IF(様式C_研究分担医師等!G64="","",様式C_研究分担医師等!G64)</f>
        <v/>
      </c>
      <c r="H54" s="222" t="str">
        <f>IF(様式C_研究分担医師等!I64="はい","知的財産への関与あり",IF(様式C_研究分担医師等!I64="いいえ","知的財産への関与なし","-"))</f>
        <v>-</v>
      </c>
      <c r="I54" s="153" t="str">
        <f>IF(様式C_研究分担医師等!J64="","",様式C_研究分担医師等!J64)</f>
        <v/>
      </c>
      <c r="J54" s="221" t="str">
        <f>IF(様式C_研究分担医師等!L64="はい","知的財産への関与あり",IF(様式C_研究分担医師等!L64="いいえ","知的財産への関与なし","-"))</f>
        <v>-</v>
      </c>
      <c r="K54" s="478" t="str">
        <f>IF(様式C_研究分担医師等!M64="","",様式C_研究分担医師等!M64)</f>
        <v/>
      </c>
      <c r="L54" s="479" t="str">
        <f>IF(様式C_研究責任医師!J64="","",様式C_研究責任医師!J64)</f>
        <v/>
      </c>
      <c r="M54" s="299" t="str">
        <f>IF(様式C_研究責任医師!K64="","",様式C_研究責任医師!K64)</f>
        <v>役職等の種類</v>
      </c>
      <c r="N54" s="229" t="str">
        <f>IF(様式C_研究分担医師等!N64="","",様式C_研究分担医師等!N64)</f>
        <v/>
      </c>
      <c r="O54" s="240"/>
      <c r="P54" s="240"/>
      <c r="Q54" s="240"/>
    </row>
    <row r="55" spans="3:17" ht="19.5" customHeight="1">
      <c r="C55" s="154"/>
      <c r="D55" s="154"/>
      <c r="E55" s="155"/>
      <c r="F55" s="156"/>
      <c r="G55" s="131"/>
      <c r="H55" s="131"/>
      <c r="I55" s="157"/>
      <c r="J55" s="157"/>
      <c r="K55" s="158"/>
      <c r="L55" s="158"/>
      <c r="M55" s="158"/>
      <c r="N55" s="158"/>
      <c r="O55" s="158"/>
      <c r="P55" s="158"/>
      <c r="Q55" s="158"/>
    </row>
    <row r="56" spans="3:17" ht="31.5" customHeight="1">
      <c r="E56" s="141" t="s">
        <v>78</v>
      </c>
      <c r="F56" s="142" t="s">
        <v>129</v>
      </c>
      <c r="G56" s="578" t="str">
        <f>IF(G17="","",G17)</f>
        <v/>
      </c>
      <c r="H56" s="579"/>
      <c r="I56" s="580"/>
      <c r="J56" s="580"/>
      <c r="K56" s="580"/>
      <c r="L56" s="580"/>
      <c r="M56" s="580"/>
      <c r="N56" s="580"/>
      <c r="O56" s="580"/>
      <c r="P56" s="580"/>
      <c r="Q56" s="581"/>
    </row>
    <row r="57" spans="3:17" ht="20.100000000000001"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t="str">
        <f>IF(様式C_研究分担医師等!G72="","",様式C_研究分担医師等!G72)</f>
        <v/>
      </c>
      <c r="H61" s="226"/>
      <c r="I61" s="150" t="str">
        <f>IF(様式C_研究分担医師等!J72="","",様式C_研究分担医師等!J72)</f>
        <v/>
      </c>
      <c r="J61" s="227"/>
      <c r="K61" s="522" t="str">
        <f>IF(様式C_研究分担医師等!M72="","",様式C_研究分担医師等!M72)</f>
        <v/>
      </c>
      <c r="L61" s="523" t="str">
        <f>IF(様式C_研究責任医師!J65="","",様式C_研究責任医師!J65)</f>
        <v/>
      </c>
      <c r="M61" s="583" t="str">
        <f>IF(様式C_研究責任医師!K65="","",様式C_研究責任医師!K65)</f>
        <v>株式を保有している</v>
      </c>
      <c r="N61" s="228" t="str">
        <f>IF(様式C_研究分担医師等!N72="","",様式C_研究分担医師等!N72)</f>
        <v/>
      </c>
      <c r="O61" s="151"/>
      <c r="P61" s="151"/>
      <c r="Q61" s="144"/>
    </row>
    <row r="62" spans="3:17" ht="98.1" customHeight="1">
      <c r="C62" s="497" t="s">
        <v>178</v>
      </c>
      <c r="D62" s="498"/>
      <c r="E62" s="512"/>
      <c r="F62" s="167" t="s">
        <v>52</v>
      </c>
      <c r="G62" s="146" t="str">
        <f>IF(様式C_研究分担医師等!G73="","",様式C_研究分担医師等!G73)</f>
        <v/>
      </c>
      <c r="H62" s="222" t="str">
        <f>IF(様式C_研究分担医師等!I74="有","給与あり",IF(様式C_研究分担医師等!I74="無","給与なし","-"))</f>
        <v>-</v>
      </c>
      <c r="I62" s="146" t="str">
        <f>IF(様式C_研究分担医師等!J73="","",様式C_研究分担医師等!J73)</f>
        <v/>
      </c>
      <c r="J62" s="223" t="str">
        <f>IF(様式C_研究分担医師等!L74="有","給与あり",IF(様式C_研究分担医師等!L74="無","給与なし","-"))</f>
        <v>-</v>
      </c>
      <c r="K62" s="478" t="str">
        <f>IF(様式C_研究分担医師等!M73="","",様式C_研究分担医師等!M73)</f>
        <v/>
      </c>
      <c r="L62" s="479" t="str">
        <f>IF(様式C_研究責任医師!J66="","",様式C_研究責任医師!J66)</f>
        <v/>
      </c>
      <c r="M62" s="299" t="str">
        <f>IF(様式C_研究責任医師!K66="","",様式C_研究責任医師!K66)</f>
        <v>株式の保有又は出資の内容</v>
      </c>
      <c r="N62" s="229" t="str">
        <f>IF(様式C_研究分担医師等!N73="","",様式C_研究分担医師等!N73)</f>
        <v/>
      </c>
      <c r="O62" s="240"/>
      <c r="P62" s="240"/>
      <c r="Q62" s="147"/>
    </row>
    <row r="63" spans="3:17" ht="98.1" customHeight="1">
      <c r="C63" s="497" t="s">
        <v>171</v>
      </c>
      <c r="D63" s="498"/>
      <c r="E63" s="512"/>
      <c r="F63" s="167" t="s">
        <v>52</v>
      </c>
      <c r="G63" s="146" t="str">
        <f>IF(様式C_研究分担医師等!G75="","",様式C_研究分担医師等!G75)</f>
        <v/>
      </c>
      <c r="H63" s="222" t="str">
        <f>IF(様式C_研究分担医師等!I76&gt;=2500000,"250万円以上の利益あり","-")</f>
        <v>-</v>
      </c>
      <c r="I63" s="146" t="str">
        <f>IF(様式C_研究分担医師等!J75="","",様式C_研究分担医師等!J75)</f>
        <v/>
      </c>
      <c r="J63" s="223" t="str">
        <f>IF(様式C_研究分担医師等!L76&gt;=2500000,"250万円以上の利益あり","-")</f>
        <v>-</v>
      </c>
      <c r="K63" s="478" t="str">
        <f>IF(様式C_研究分担医師等!M75="","",様式C_研究分担医師等!M75)</f>
        <v/>
      </c>
      <c r="L63" s="479" t="str">
        <f>IF(様式C_研究責任医師!J68="","",様式C_研究責任医師!J68)</f>
        <v/>
      </c>
      <c r="M63" s="299" t="str">
        <f>IF(様式C_研究責任医師!K68="","",様式C_研究責任医師!K68)</f>
        <v>株式の保有又は出資の内容</v>
      </c>
      <c r="N63" s="229" t="str">
        <f>IF(様式C_研究分担医師等!N75="","",様式C_研究分担医師等!N75)</f>
        <v/>
      </c>
      <c r="O63" s="240"/>
      <c r="P63" s="240"/>
      <c r="Q63" s="147"/>
    </row>
    <row r="64" spans="3:17" ht="98.1" customHeight="1">
      <c r="C64" s="525"/>
      <c r="D64" s="526"/>
      <c r="E64" s="527"/>
      <c r="F64" s="168" t="s">
        <v>51</v>
      </c>
      <c r="G64" s="146" t="str">
        <f>IF(様式C_研究分担医師等!G77="","",様式C_研究分担医師等!G77)</f>
        <v/>
      </c>
      <c r="H64" s="224" t="str">
        <f>IF(様式C_研究分担医師等!I78&gt;=2500000,"250万円以上の利益あり","-")</f>
        <v>-</v>
      </c>
      <c r="I64" s="149" t="str">
        <f>IF(様式C_研究分担医師等!J77="","",様式C_研究分担医師等!J77)</f>
        <v/>
      </c>
      <c r="J64" s="225" t="str">
        <f>IF(様式C_研究分担医師等!L78&gt;=2500000,"250万円以上の利益あり","-")</f>
        <v>-</v>
      </c>
      <c r="K64" s="478" t="str">
        <f>IF(様式C_研究分担医師等!M77="","",様式C_研究分担医師等!M77)</f>
        <v/>
      </c>
      <c r="L64" s="479" t="str">
        <f>IF(様式C_研究責任医師!J70="","",様式C_研究責任医師!J70)</f>
        <v/>
      </c>
      <c r="M64" s="299" t="str">
        <f>IF(様式C_研究責任医師!K70="","",様式C_研究責任医師!K70)</f>
        <v>その他の関与</v>
      </c>
      <c r="N64" s="229" t="str">
        <f>IF(様式C_研究分担医師等!N77="","",様式C_研究分担医師等!N77)</f>
        <v/>
      </c>
      <c r="O64" s="240"/>
      <c r="P64" s="240"/>
      <c r="Q64" s="147"/>
    </row>
    <row r="65" spans="3:17" ht="98.1" customHeight="1">
      <c r="C65" s="516" t="s">
        <v>180</v>
      </c>
      <c r="D65" s="517"/>
      <c r="E65" s="518"/>
      <c r="F65" s="167" t="s">
        <v>52</v>
      </c>
      <c r="G65" s="146" t="str">
        <f>IF(様式C_研究分担医師等!G79="","",様式C_研究分担医師等!G79)</f>
        <v/>
      </c>
      <c r="H65" s="226"/>
      <c r="I65" s="150" t="str">
        <f>IF(様式C_研究分担医師等!J79="","",様式C_研究分担医師等!J79)</f>
        <v/>
      </c>
      <c r="J65" s="227"/>
      <c r="K65" s="478" t="str">
        <f>IF(様式C_研究分担医師等!M79="","",様式C_研究分担医師等!M79)</f>
        <v/>
      </c>
      <c r="L65" s="479" t="str">
        <f>IF(様式C_研究責任医師!J71="","",様式C_研究責任医師!J72)</f>
        <v/>
      </c>
      <c r="M65" s="299" t="str">
        <f>IF(様式C_研究責任医師!K71="","",様式C_研究責任医師!K72)</f>
        <v>その他の関与</v>
      </c>
      <c r="N65" s="229" t="str">
        <f>IF(様式C_研究分担医師等!N79="","",様式C_研究分担医師等!N79)</f>
        <v/>
      </c>
      <c r="O65" s="240"/>
      <c r="P65" s="151"/>
      <c r="Q65" s="151"/>
    </row>
    <row r="66" spans="3:17" ht="98.1" customHeight="1">
      <c r="C66" s="519"/>
      <c r="D66" s="520"/>
      <c r="E66" s="521"/>
      <c r="F66" s="168" t="s">
        <v>51</v>
      </c>
      <c r="G66" s="146" t="str">
        <f>IF(様式C_研究分担医師等!G80="","",様式C_研究分担医師等!G80)</f>
        <v/>
      </c>
      <c r="H66" s="226"/>
      <c r="I66" s="150" t="str">
        <f>IF(様式C_研究分担医師等!J80="","",様式C_研究分担医師等!J80)</f>
        <v/>
      </c>
      <c r="J66" s="227"/>
      <c r="K66" s="478" t="str">
        <f>IF(様式C_研究分担医師等!M80="","",様式C_研究分担医師等!M80)</f>
        <v/>
      </c>
      <c r="L66" s="479" t="str">
        <f>IF(様式C_研究責任医師!J72="","",様式C_研究責任医師!J73)</f>
        <v/>
      </c>
      <c r="M66" s="299">
        <f>IF(様式C_研究責任医師!K72="","",様式C_研究責任医師!K73)</f>
        <v>0</v>
      </c>
      <c r="N66" s="229" t="str">
        <f>IF(様式C_研究分担医師等!N80="","",様式C_研究分担医師等!N80)</f>
        <v/>
      </c>
      <c r="O66" s="240"/>
      <c r="P66" s="151"/>
      <c r="Q66" s="151"/>
    </row>
    <row r="67" spans="3:17" ht="98.1" customHeight="1">
      <c r="C67" s="497" t="s">
        <v>181</v>
      </c>
      <c r="D67" s="498"/>
      <c r="E67" s="499"/>
      <c r="F67" s="167" t="s">
        <v>52</v>
      </c>
      <c r="G67" s="146" t="str">
        <f>IF(様式C_研究分担医師等!G81="","",様式C_研究分担医師等!G81)</f>
        <v/>
      </c>
      <c r="H67" s="226" t="str">
        <f>IF(様式C_研究分担医師等!I81="はい","株式保有あり",IF(様式C_研究分担医師等!I81="いいえ","株式保有なし","-"))</f>
        <v>-</v>
      </c>
      <c r="I67" s="150" t="str">
        <f>IF(様式C_研究分担医師等!J81="","",様式C_研究分担医師等!J81)</f>
        <v/>
      </c>
      <c r="J67" s="227" t="str">
        <f>IF(様式C_研究分担医師等!L81="はい","株式保有あり",IF(様式C_研究分担医師等!L81="いいえ","株式保有なし","-"))</f>
        <v>-</v>
      </c>
      <c r="K67" s="478" t="str">
        <f>IF(様式C_研究分担医師等!M81="","",様式C_研究分担医師等!M81)</f>
        <v/>
      </c>
      <c r="L67" s="479" t="str">
        <f>IF(様式C_研究責任医師!J74="","",様式C_研究責任医師!J74)</f>
        <v/>
      </c>
      <c r="M67" s="299" t="str">
        <f>IF(様式C_研究責任医師!K74="","",様式C_研究責任医師!K74)</f>
        <v/>
      </c>
      <c r="N67" s="229" t="str">
        <f>IF(様式C_研究分担医師等!N81="","",様式C_研究分担医師等!N81)</f>
        <v/>
      </c>
      <c r="O67" s="240"/>
      <c r="P67" s="151"/>
      <c r="Q67" s="151"/>
    </row>
    <row r="68" spans="3:17" ht="98.1" customHeight="1">
      <c r="C68" s="500"/>
      <c r="D68" s="501"/>
      <c r="E68" s="502"/>
      <c r="F68" s="168" t="s">
        <v>51</v>
      </c>
      <c r="G68" s="146" t="str">
        <f>IF(様式C_研究分担医師等!G83="","",様式C_研究分担医師等!G83)</f>
        <v/>
      </c>
      <c r="H68" s="226" t="str">
        <f>IF(様式C_研究分担医師等!I83="はい","株式保有あり",IF(様式C_研究分担医師等!I83="いいえ","株式保有なし","-"))</f>
        <v>-</v>
      </c>
      <c r="I68" s="150" t="str">
        <f>IF(様式C_研究分担医師等!J83="","",様式C_研究分担医師等!J83)</f>
        <v/>
      </c>
      <c r="J68" s="227" t="str">
        <f>IF(様式C_研究分担医師等!L83="はい","株式保有あり",IF(様式C_研究分担医師等!L83="いいえ","株式保有なし","-"))</f>
        <v>-</v>
      </c>
      <c r="K68" s="478" t="str">
        <f>IF(様式C_研究分担医師等!M83="","",様式C_研究分担医師等!M83)</f>
        <v/>
      </c>
      <c r="L68" s="479" t="str">
        <f>IF(様式C_研究責任医師!J76="","",様式C_研究責任医師!J76)</f>
        <v>今年度</v>
      </c>
      <c r="M68" s="299" t="str">
        <f>IF(様式C_研究責任医師!K76="","",様式C_研究責任医師!K76)</f>
        <v/>
      </c>
      <c r="N68" s="229" t="str">
        <f>IF(様式C_研究分担医師等!N83="","",様式C_研究分担医師等!N83)</f>
        <v/>
      </c>
      <c r="O68" s="240"/>
      <c r="P68" s="151"/>
      <c r="Q68" s="151"/>
    </row>
    <row r="69" spans="3:17" ht="98.1" customHeight="1">
      <c r="C69" s="497" t="s">
        <v>173</v>
      </c>
      <c r="D69" s="498"/>
      <c r="E69" s="512"/>
      <c r="F69" s="152" t="s">
        <v>52</v>
      </c>
      <c r="G69" s="146" t="str">
        <f>IF(様式C_研究分担医師等!G85="","",様式C_研究分担医師等!G85)</f>
        <v/>
      </c>
      <c r="H69" s="222" t="str">
        <f>IF(様式C_研究分担医師等!I85="はい","知的財産への関与あり",IF(様式C_研究分担医師等!I85="いいえ","知的財産への関与なし","-"))</f>
        <v>-</v>
      </c>
      <c r="I69" s="153" t="str">
        <f>IF(様式C_研究分担医師等!J85="","",様式C_研究分担医師等!J85)</f>
        <v/>
      </c>
      <c r="J69" s="221" t="str">
        <f>IF(様式C_研究分担医師等!L85="はい","知的財産への関与あり",IF(様式C_研究分担医師等!L85="いいえ","知的財産への関与なし","-"))</f>
        <v>-</v>
      </c>
      <c r="K69" s="478" t="str">
        <f>IF(様式C_研究分担医師等!M85="","",様式C_研究分担医師等!M85)</f>
        <v/>
      </c>
      <c r="L69" s="479" t="str">
        <f>IF(様式C_研究責任医師!J78="","",様式C_研究責任医師!J78)</f>
        <v/>
      </c>
      <c r="M69" s="299" t="str">
        <f>IF(様式C_研究責任医師!K78="","",様式C_研究責任医師!K78)</f>
        <v>COIの内容について
詳細を選択・記述</v>
      </c>
      <c r="N69" s="229" t="str">
        <f>IF(様式C_研究分担医師等!N85="","",様式C_研究分担医師等!N85)</f>
        <v/>
      </c>
      <c r="O69" s="240"/>
      <c r="P69" s="151"/>
      <c r="Q69" s="151"/>
    </row>
    <row r="70" spans="3:17" ht="98.1" customHeight="1">
      <c r="C70" s="513"/>
      <c r="D70" s="514"/>
      <c r="E70" s="515"/>
      <c r="F70" s="168" t="s">
        <v>51</v>
      </c>
      <c r="G70" s="146" t="str">
        <f>IF(様式C_研究分担医師等!G87="","",様式C_研究分担医師等!G87)</f>
        <v/>
      </c>
      <c r="H70" s="222" t="str">
        <f>IF(様式C_研究分担医師等!I87="はい","知的財産への関与あり",IF(様式C_研究分担医師等!I87="いいえ","知的財産への関与なし","-"))</f>
        <v>-</v>
      </c>
      <c r="I70" s="153" t="str">
        <f>IF(様式C_研究分担医師等!J87="","",様式C_研究分担医師等!J87)</f>
        <v/>
      </c>
      <c r="J70" s="221" t="str">
        <f>IF(様式C_研究分担医師等!L87="はい","知的財産への関与あり",IF(様式C_研究分担医師等!L87="いいえ","知的財産への関与なし","-"))</f>
        <v>-</v>
      </c>
      <c r="K70" s="478" t="str">
        <f>IF(様式C_研究分担医師等!M87="","",様式C_研究分担医師等!M87)</f>
        <v/>
      </c>
      <c r="L70" s="479" t="str">
        <f>IF(様式C_研究責任医師!J80="","",様式C_研究責任医師!J80)</f>
        <v/>
      </c>
      <c r="M70" s="299" t="str">
        <f>IF(様式C_研究責任医師!K80="","",様式C_研究責任医師!K80)</f>
        <v>期間</v>
      </c>
      <c r="N70" s="229" t="str">
        <f>IF(様式C_研究分担医師等!N87="","",様式C_研究分担医師等!N87)</f>
        <v/>
      </c>
      <c r="O70" s="240"/>
      <c r="P70" s="240"/>
      <c r="Q70" s="240"/>
    </row>
    <row r="72" spans="3:17" ht="31.5" customHeight="1">
      <c r="E72" s="141" t="s">
        <v>78</v>
      </c>
      <c r="F72" s="142" t="s">
        <v>130</v>
      </c>
      <c r="G72" s="578" t="str">
        <f>IF(G18="","",G18)</f>
        <v/>
      </c>
      <c r="H72" s="579"/>
      <c r="I72" s="580"/>
      <c r="J72" s="580"/>
      <c r="K72" s="580"/>
      <c r="L72" s="580"/>
      <c r="M72" s="580"/>
      <c r="N72" s="580"/>
      <c r="O72" s="580"/>
      <c r="P72" s="580"/>
      <c r="Q72" s="581"/>
    </row>
    <row r="73" spans="3:17" ht="20.100000000000001"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t="str">
        <f>IF(様式C_研究分担医師等!G95="","",様式C_研究分担医師等!G95)</f>
        <v/>
      </c>
      <c r="H77" s="226"/>
      <c r="I77" s="150" t="str">
        <f>IF(様式C_研究分担医師等!J95="","",様式C_研究分担医師等!J95)</f>
        <v/>
      </c>
      <c r="J77" s="227"/>
      <c r="K77" s="478" t="str">
        <f>IF(様式C_研究分担医師等!M95="","",様式C_研究分担医師等!M95)</f>
        <v/>
      </c>
      <c r="L77" s="479" t="str">
        <f>IF(様式C_研究責任医師!J81="","",様式C_研究責任医師!J81)</f>
        <v/>
      </c>
      <c r="M77" s="584" t="str">
        <f>IF(様式C_研究責任医師!K81="","",様式C_研究責任医師!K81)</f>
        <v>給与の有無</v>
      </c>
      <c r="N77" s="228" t="str">
        <f>IF(様式C_研究分担医師等!N95="","",様式C_研究分担医師等!N95)</f>
        <v/>
      </c>
      <c r="O77" s="151"/>
      <c r="P77" s="151"/>
      <c r="Q77" s="144"/>
    </row>
    <row r="78" spans="3:17" ht="98.1" customHeight="1">
      <c r="C78" s="497" t="s">
        <v>178</v>
      </c>
      <c r="D78" s="498"/>
      <c r="E78" s="512"/>
      <c r="F78" s="167" t="s">
        <v>52</v>
      </c>
      <c r="G78" s="146" t="str">
        <f>IF(様式C_研究分担医師等!G96="","",様式C_研究分担医師等!G96)</f>
        <v/>
      </c>
      <c r="H78" s="222" t="str">
        <f>IF(様式C_研究分担医師等!I97="有","給与あり",IF(様式C_研究分担医師等!I97="無","給与なし","-"))</f>
        <v>-</v>
      </c>
      <c r="I78" s="146" t="str">
        <f>IF(様式C_研究分担医師等!J96="","",様式C_研究分担医師等!J96)</f>
        <v/>
      </c>
      <c r="J78" s="223" t="str">
        <f>IF(様式C_研究分担医師等!L97="有","給与あり",IF(様式C_研究分担医師等!L97="無","給与なし","-"))</f>
        <v>-</v>
      </c>
      <c r="K78" s="478" t="str">
        <f>IF(様式C_研究分担医師等!M96="","",様式C_研究分担医師等!M96)</f>
        <v/>
      </c>
      <c r="L78" s="479" t="str">
        <f>IF(様式C_研究責任医師!J82="","",様式C_研究責任医師!J82)</f>
        <v/>
      </c>
      <c r="M78" s="299" t="str">
        <f>IF(様式C_研究責任医師!K82="","",様式C_研究責任医師!K82)</f>
        <v>経済的利益の内容(複数ある場合はすべて記載)</v>
      </c>
      <c r="N78" s="229" t="str">
        <f>IF(様式C_研究分担医師等!N96="","",様式C_研究分担医師等!N96)</f>
        <v/>
      </c>
      <c r="O78" s="240"/>
      <c r="P78" s="240"/>
      <c r="Q78" s="147"/>
    </row>
    <row r="79" spans="3:17" ht="98.1" customHeight="1">
      <c r="C79" s="497" t="s">
        <v>171</v>
      </c>
      <c r="D79" s="498"/>
      <c r="E79" s="512"/>
      <c r="F79" s="167" t="s">
        <v>52</v>
      </c>
      <c r="G79" s="146" t="str">
        <f>IF(様式C_研究分担医師等!G98="","",様式C_研究分担医師等!G98)</f>
        <v/>
      </c>
      <c r="H79" s="222" t="str">
        <f>IF(様式C_研究分担医師等!I99&gt;=2500000,"250万円以上の利益あり","-")</f>
        <v>-</v>
      </c>
      <c r="I79" s="146" t="str">
        <f>IF(様式C_研究分担医師等!J98="","",様式C_研究分担医師等!J98)</f>
        <v/>
      </c>
      <c r="J79" s="223" t="str">
        <f>IF(様式C_研究分担医師等!L99&gt;=2500000,"250万円以上の利益あり","-")</f>
        <v>-</v>
      </c>
      <c r="K79" s="478" t="str">
        <f>IF(様式C_研究分担医師等!M98="","",様式C_研究分担医師等!M98)</f>
        <v/>
      </c>
      <c r="L79" s="479" t="str">
        <f>IF(様式C_研究責任医師!J84="","",様式C_研究責任医師!J84)</f>
        <v/>
      </c>
      <c r="M79" s="299" t="str">
        <f>IF(様式C_研究責任医師!K84="","",様式C_研究責任医師!K84)</f>
        <v>経済的利益の内容(複数ある場合はすべて記載)</v>
      </c>
      <c r="N79" s="229" t="str">
        <f>IF(様式C_研究分担医師等!N98="","",様式C_研究分担医師等!N98)</f>
        <v/>
      </c>
      <c r="O79" s="240"/>
      <c r="P79" s="240"/>
      <c r="Q79" s="147"/>
    </row>
    <row r="80" spans="3:17" ht="98.1" customHeight="1">
      <c r="C80" s="525"/>
      <c r="D80" s="526"/>
      <c r="E80" s="527"/>
      <c r="F80" s="168" t="s">
        <v>51</v>
      </c>
      <c r="G80" s="146" t="str">
        <f>IF(様式C_研究分担医師等!G100="","",様式C_研究分担医師等!G100)</f>
        <v/>
      </c>
      <c r="H80" s="224" t="str">
        <f>IF(様式C_研究分担医師等!I101&gt;=2500000,"250万円以上の利益あり","-")</f>
        <v>-</v>
      </c>
      <c r="I80" s="149" t="str">
        <f>IF(様式C_研究分担医師等!J100="","",様式C_研究分担医師等!J100)</f>
        <v/>
      </c>
      <c r="J80" s="225" t="str">
        <f>IF(様式C_研究分担医師等!L101&gt;=2500000,"250万円以上の利益あり","-")</f>
        <v>-</v>
      </c>
      <c r="K80" s="478" t="str">
        <f>IF(様式C_研究分担医師等!M100="","",様式C_研究分担医師等!M100)</f>
        <v/>
      </c>
      <c r="L80" s="479" t="str">
        <f>IF(様式C_研究責任医師!J86="","",様式C_研究責任医師!J86)</f>
        <v/>
      </c>
      <c r="M80" s="299" t="str">
        <f>IF(様式C_研究責任医師!K86="","",様式C_研究責任医師!K86)</f>
        <v>役職等の種類</v>
      </c>
      <c r="N80" s="229" t="str">
        <f>IF(様式C_研究分担医師等!N100="","",様式C_研究分担医師等!N100)</f>
        <v/>
      </c>
      <c r="O80" s="240"/>
      <c r="P80" s="240"/>
      <c r="Q80" s="147"/>
    </row>
    <row r="81" spans="3:17" ht="98.1" customHeight="1">
      <c r="C81" s="516" t="s">
        <v>180</v>
      </c>
      <c r="D81" s="517"/>
      <c r="E81" s="518"/>
      <c r="F81" s="167" t="s">
        <v>52</v>
      </c>
      <c r="G81" s="146" t="str">
        <f>IF(様式C_研究分担医師等!G102="","",様式C_研究分担医師等!G102)</f>
        <v/>
      </c>
      <c r="H81" s="226"/>
      <c r="I81" s="150" t="str">
        <f>IF(様式C_研究分担医師等!J102="","",様式C_研究分担医師等!J102)</f>
        <v/>
      </c>
      <c r="J81" s="227"/>
      <c r="K81" s="478" t="str">
        <f>IF(様式C_研究分担医師等!M102="","",様式C_研究分担医師等!M102)</f>
        <v/>
      </c>
      <c r="L81" s="479" t="str">
        <f>IF(様式C_研究責任医師!J87="","",様式C_研究責任医師!J88)</f>
        <v/>
      </c>
      <c r="M81" s="299" t="str">
        <f>IF(様式C_研究責任医師!K87="","",様式C_研究責任医師!K88)</f>
        <v>株式を保有している</v>
      </c>
      <c r="N81" s="229" t="str">
        <f>IF(様式C_研究分担医師等!N102="","",様式C_研究分担医師等!N102)</f>
        <v/>
      </c>
      <c r="O81" s="240"/>
      <c r="P81" s="151"/>
      <c r="Q81" s="151"/>
    </row>
    <row r="82" spans="3:17" ht="98.1" customHeight="1">
      <c r="C82" s="519"/>
      <c r="D82" s="520"/>
      <c r="E82" s="521"/>
      <c r="F82" s="168" t="s">
        <v>51</v>
      </c>
      <c r="G82" s="146" t="str">
        <f>IF(様式C_研究分担医師等!G103="","",様式C_研究分担医師等!G103)</f>
        <v/>
      </c>
      <c r="H82" s="226"/>
      <c r="I82" s="150" t="str">
        <f>IF(様式C_研究分担医師等!J103="","",様式C_研究分担医師等!J103)</f>
        <v/>
      </c>
      <c r="J82" s="227"/>
      <c r="K82" s="478" t="str">
        <f>IF(様式C_研究分担医師等!M103="","",様式C_研究分担医師等!M103)</f>
        <v/>
      </c>
      <c r="L82" s="479" t="str">
        <f>IF(様式C_研究責任医師!J88="","",様式C_研究責任医師!J89)</f>
        <v/>
      </c>
      <c r="M82" s="299" t="str">
        <f>IF(様式C_研究責任医師!K88="","",様式C_研究責任医師!K89)</f>
        <v>株式の保有又は出資の内容</v>
      </c>
      <c r="N82" s="229" t="str">
        <f>IF(様式C_研究分担医師等!N103="","",様式C_研究分担医師等!N103)</f>
        <v/>
      </c>
      <c r="O82" s="240"/>
      <c r="P82" s="151"/>
      <c r="Q82" s="151"/>
    </row>
    <row r="83" spans="3:17" ht="98.1" customHeight="1">
      <c r="C83" s="497" t="s">
        <v>181</v>
      </c>
      <c r="D83" s="498"/>
      <c r="E83" s="499"/>
      <c r="F83" s="167" t="s">
        <v>52</v>
      </c>
      <c r="G83" s="146" t="str">
        <f>IF(様式C_研究分担医師等!G104="","",様式C_研究分担医師等!G104)</f>
        <v/>
      </c>
      <c r="H83" s="226" t="str">
        <f>IF(様式C_研究分担医師等!I104="はい","株式保有あり",IF(様式C_研究分担医師等!I104="いいえ","株式保有なし","-"))</f>
        <v>-</v>
      </c>
      <c r="I83" s="150" t="str">
        <f>IF(様式C_研究分担医師等!J104="","",様式C_研究分担医師等!J104)</f>
        <v/>
      </c>
      <c r="J83" s="227" t="str">
        <f>IF(様式C_研究分担医師等!L104="はい","株式保有あり",IF(様式C_研究分担医師等!L104="いいえ","株式保有なし","-"))</f>
        <v>-</v>
      </c>
      <c r="K83" s="478" t="str">
        <f>IF(様式C_研究分担医師等!M104="","",様式C_研究分担医師等!M104)</f>
        <v/>
      </c>
      <c r="L83" s="479" t="str">
        <f>IF(様式C_研究責任医師!J90="","",様式C_研究責任医師!J90)</f>
        <v/>
      </c>
      <c r="M83" s="299" t="str">
        <f>IF(様式C_研究責任医師!K90="","",様式C_研究責任医師!K90)</f>
        <v>株式を保有している</v>
      </c>
      <c r="N83" s="229" t="str">
        <f>IF(様式C_研究分担医師等!N104="","",様式C_研究分担医師等!N104)</f>
        <v/>
      </c>
      <c r="O83" s="240"/>
      <c r="P83" s="151"/>
      <c r="Q83" s="151"/>
    </row>
    <row r="84" spans="3:17" ht="98.1" customHeight="1">
      <c r="C84" s="500"/>
      <c r="D84" s="501"/>
      <c r="E84" s="502"/>
      <c r="F84" s="168" t="s">
        <v>51</v>
      </c>
      <c r="G84" s="146" t="str">
        <f>IF(様式C_研究分担医師等!G106="","",様式C_研究分担医師等!G106)</f>
        <v/>
      </c>
      <c r="H84" s="226" t="str">
        <f>IF(様式C_研究分担医師等!I106="はい","株式保有あり",IF(様式C_研究分担医師等!I106="いいえ","株式保有なし","-"))</f>
        <v>-</v>
      </c>
      <c r="I84" s="150" t="str">
        <f>IF(様式C_研究分担医師等!J106="","",様式C_研究分担医師等!J106)</f>
        <v/>
      </c>
      <c r="J84" s="227" t="str">
        <f>IF(様式C_研究分担医師等!L106="はい","株式保有あり",IF(様式C_研究分担医師等!L106="いいえ","株式保有なし","-"))</f>
        <v>-</v>
      </c>
      <c r="K84" s="478" t="str">
        <f>IF(様式C_研究分担医師等!M106="","",様式C_研究分担医師等!M106)</f>
        <v/>
      </c>
      <c r="L84" s="479" t="str">
        <f>IF(様式C_研究責任医師!J92="","",様式C_研究責任医師!J92)</f>
        <v/>
      </c>
      <c r="M84" s="299" t="str">
        <f>IF(様式C_研究責任医師!K92="","",様式C_研究責任医師!K92)</f>
        <v>知的財産への関与有り</v>
      </c>
      <c r="N84" s="229" t="str">
        <f>IF(様式C_研究分担医師等!N106="","",様式C_研究分担医師等!N106)</f>
        <v/>
      </c>
      <c r="O84" s="240"/>
      <c r="P84" s="151"/>
      <c r="Q84" s="151"/>
    </row>
    <row r="85" spans="3:17" ht="98.1" customHeight="1">
      <c r="C85" s="497" t="s">
        <v>173</v>
      </c>
      <c r="D85" s="498"/>
      <c r="E85" s="512"/>
      <c r="F85" s="152" t="s">
        <v>52</v>
      </c>
      <c r="G85" s="146" t="str">
        <f>IF(様式C_研究分担医師等!G108="","",様式C_研究分担医師等!G108)</f>
        <v/>
      </c>
      <c r="H85" s="222" t="str">
        <f>IF(様式C_研究分担医師等!I108="はい","知的財産への関与あり",IF(様式C_研究分担医師等!I108="いいえ","知的財産への関与なし","-"))</f>
        <v>-</v>
      </c>
      <c r="I85" s="153" t="str">
        <f>IF(様式C_研究分担医師等!J108="","",様式C_研究分担医師等!J108)</f>
        <v/>
      </c>
      <c r="J85" s="221" t="str">
        <f>IF(様式C_研究分担医師等!L108="はい","知的財産への関与あり",IF(様式C_研究分担医師等!L108="いいえ","知的財産への関与なし","-"))</f>
        <v>-</v>
      </c>
      <c r="K85" s="478" t="str">
        <f>IF(様式C_研究分担医師等!M108="","",様式C_研究分担医師等!M108)</f>
        <v/>
      </c>
      <c r="L85" s="479" t="str">
        <f>IF(様式C_研究責任医師!J94="","",様式C_研究責任医師!J94)</f>
        <v/>
      </c>
      <c r="M85" s="299" t="str">
        <f>IF(様式C_研究責任医師!K94="","",様式C_研究責任医師!K94)</f>
        <v>知的財産への関与有り</v>
      </c>
      <c r="N85" s="229" t="str">
        <f>IF(様式C_研究分担医師等!N108="","",様式C_研究分担医師等!N108)</f>
        <v/>
      </c>
      <c r="O85" s="240"/>
      <c r="P85" s="151"/>
      <c r="Q85" s="151"/>
    </row>
    <row r="86" spans="3:17" ht="98.1" customHeight="1">
      <c r="C86" s="513"/>
      <c r="D86" s="514"/>
      <c r="E86" s="515"/>
      <c r="F86" s="168" t="s">
        <v>51</v>
      </c>
      <c r="G86" s="146" t="str">
        <f>IF(様式C_研究分担医師等!G110="","",様式C_研究分担医師等!G110)</f>
        <v/>
      </c>
      <c r="H86" s="222" t="str">
        <f>IF(様式C_研究分担医師等!I110="はい","知的財産への関与あり",IF(様式C_研究分担医師等!I110="いいえ","知的財産への関与なし","-"))</f>
        <v>-</v>
      </c>
      <c r="I86" s="153" t="str">
        <f>IF(様式C_研究分担医師等!J110="","",様式C_研究分担医師等!J110)</f>
        <v/>
      </c>
      <c r="J86" s="221" t="str">
        <f>IF(様式C_研究分担医師等!L110="はい","知的財産への関与あり",IF(様式C_研究分担医師等!L110="いいえ","知的財産への関与なし","-"))</f>
        <v>-</v>
      </c>
      <c r="K86" s="478" t="str">
        <f>IF(様式C_研究分担医師等!M110="","",様式C_研究分担医師等!M110)</f>
        <v/>
      </c>
      <c r="L86" s="479" t="str">
        <f>IF(様式C_研究責任医師!J96="","",様式C_研究責任医師!J96)</f>
        <v/>
      </c>
      <c r="M86" s="299" t="str">
        <f>IF(様式C_研究責任医師!K96="","",様式C_研究責任医師!K96)</f>
        <v/>
      </c>
      <c r="N86" s="229" t="str">
        <f>IF(様式C_研究分担医師等!N110="","",様式C_研究分担医師等!N110)</f>
        <v/>
      </c>
      <c r="O86" s="240"/>
      <c r="P86" s="240"/>
      <c r="Q86" s="240"/>
    </row>
    <row r="87" spans="3:17" ht="19.5" customHeight="1">
      <c r="C87" s="154"/>
      <c r="D87" s="154"/>
      <c r="E87" s="155"/>
      <c r="F87" s="156"/>
      <c r="G87" s="131"/>
      <c r="H87" s="131"/>
      <c r="I87" s="157"/>
      <c r="J87" s="157"/>
      <c r="K87" s="158"/>
      <c r="L87" s="158"/>
      <c r="M87" s="158"/>
      <c r="N87" s="158"/>
      <c r="O87" s="158"/>
      <c r="P87" s="158"/>
      <c r="Q87" s="158"/>
    </row>
    <row r="88" spans="3:17" ht="31.5" customHeight="1">
      <c r="E88" s="141" t="s">
        <v>78</v>
      </c>
      <c r="F88" s="142" t="s">
        <v>131</v>
      </c>
      <c r="G88" s="578" t="str">
        <f>IF(G19="","",G19)</f>
        <v/>
      </c>
      <c r="H88" s="579"/>
      <c r="I88" s="580"/>
      <c r="J88" s="580"/>
      <c r="K88" s="580"/>
      <c r="L88" s="580"/>
      <c r="M88" s="580"/>
      <c r="N88" s="580"/>
      <c r="O88" s="580"/>
      <c r="P88" s="580"/>
      <c r="Q88" s="581"/>
    </row>
    <row r="89" spans="3:17" ht="20.100000000000001"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t="str">
        <f>IF(様式C_研究分担医師等!G118="","",様式C_研究分担医師等!G118)</f>
        <v/>
      </c>
      <c r="H93" s="226"/>
      <c r="I93" s="150" t="str">
        <f>IF(様式C_研究分担医師等!J118="","",様式C_研究分担医師等!J118)</f>
        <v/>
      </c>
      <c r="J93" s="227"/>
      <c r="K93" s="478" t="str">
        <f>IF(様式C_研究分担医師等!M118="","",様式C_研究分担医師等!M118)</f>
        <v/>
      </c>
      <c r="L93" s="479" t="str">
        <f>IF(様式C_研究責任医師!J97="","",様式C_研究責任医師!J97)</f>
        <v/>
      </c>
      <c r="M93" s="584" t="str">
        <f>IF(様式C_研究責任医師!K97="","",様式C_研究責任医師!K97)</f>
        <v/>
      </c>
      <c r="N93" s="228" t="str">
        <f>IF(様式C_研究分担医師等!N118="","",様式C_研究分担医師等!N118)</f>
        <v/>
      </c>
      <c r="O93" s="151"/>
      <c r="P93" s="151"/>
      <c r="Q93" s="144"/>
    </row>
    <row r="94" spans="3:17" ht="98.1" customHeight="1">
      <c r="C94" s="497" t="s">
        <v>178</v>
      </c>
      <c r="D94" s="498"/>
      <c r="E94" s="512"/>
      <c r="F94" s="167" t="s">
        <v>52</v>
      </c>
      <c r="G94" s="146" t="str">
        <f>IF(様式C_研究分担医師等!G119="","",様式C_研究分担医師等!G119)</f>
        <v/>
      </c>
      <c r="H94" s="222" t="str">
        <f>IF(様式C_研究分担医師等!I120="有","給与あり",IF(様式C_研究分担医師等!I120="無","給与なし","-"))</f>
        <v>-</v>
      </c>
      <c r="I94" s="146" t="str">
        <f>IF(様式C_研究分担医師等!J119="","",様式C_研究分担医師等!J119)</f>
        <v/>
      </c>
      <c r="J94" s="223" t="str">
        <f>IF(様式C_研究分担医師等!L120="有","給与あり",IF(様式C_研究分担医師等!L120="無","給与なし","-"))</f>
        <v>-</v>
      </c>
      <c r="K94" s="478" t="str">
        <f>IF(様式C_研究分担医師等!M119="","",様式C_研究分担医師等!M119)</f>
        <v/>
      </c>
      <c r="L94" s="479" t="str">
        <f>IF(様式C_研究責任医師!J98="","",様式C_研究責任医師!J98)</f>
        <v/>
      </c>
      <c r="M94" s="299" t="str">
        <f>IF(様式C_研究責任医師!K98="","",様式C_研究責任医師!K98)</f>
        <v/>
      </c>
      <c r="N94" s="229" t="str">
        <f>IF(様式C_研究分担医師等!N119="","",様式C_研究分担医師等!N119)</f>
        <v/>
      </c>
      <c r="O94" s="240"/>
      <c r="P94" s="240"/>
      <c r="Q94" s="147"/>
    </row>
    <row r="95" spans="3:17" ht="98.1" customHeight="1">
      <c r="C95" s="497" t="s">
        <v>171</v>
      </c>
      <c r="D95" s="498"/>
      <c r="E95" s="512"/>
      <c r="F95" s="167" t="s">
        <v>52</v>
      </c>
      <c r="G95" s="146" t="str">
        <f>IF(様式C_研究分担医師等!G121="","",様式C_研究分担医師等!G121)</f>
        <v/>
      </c>
      <c r="H95" s="222" t="str">
        <f>IF(様式C_研究分担医師等!I122&gt;=2500000,"250万円以上の利益あり","-")</f>
        <v>-</v>
      </c>
      <c r="I95" s="146" t="str">
        <f>IF(様式C_研究分担医師等!J121="","",様式C_研究分担医師等!J121)</f>
        <v/>
      </c>
      <c r="J95" s="223" t="str">
        <f>IF(様式C_研究分担医師等!L122&gt;=2500000,"250万円以上の利益あり","-")</f>
        <v>-</v>
      </c>
      <c r="K95" s="478" t="str">
        <f>IF(様式C_研究分担医師等!M121="","",様式C_研究分担医師等!M121)</f>
        <v/>
      </c>
      <c r="L95" s="479" t="str">
        <f>IF(様式C_研究責任医師!J100="","",様式C_研究責任医師!J100)</f>
        <v>有無</v>
      </c>
      <c r="M95" s="299" t="str">
        <f>IF(様式C_研究責任医師!K100="","",様式C_研究責任医師!K100)</f>
        <v>「はい」と回答した項目について</v>
      </c>
      <c r="N95" s="229" t="str">
        <f>IF(様式C_研究分担医師等!N121="","",様式C_研究分担医師等!N121)</f>
        <v/>
      </c>
      <c r="O95" s="240"/>
      <c r="P95" s="240"/>
      <c r="Q95" s="147"/>
    </row>
    <row r="96" spans="3:17" ht="98.1" customHeight="1">
      <c r="C96" s="525"/>
      <c r="D96" s="526"/>
      <c r="E96" s="527"/>
      <c r="F96" s="168" t="s">
        <v>51</v>
      </c>
      <c r="G96" s="146" t="str">
        <f>IF(様式C_研究分担医師等!G123="","",様式C_研究分担医師等!G123)</f>
        <v/>
      </c>
      <c r="H96" s="224" t="str">
        <f>IF(様式C_研究分担医師等!I124&gt;=2500000,"250万円以上の利益あり","-")</f>
        <v>-</v>
      </c>
      <c r="I96" s="149" t="str">
        <f>IF(様式C_研究分担医師等!J123="","",様式C_研究分担医師等!J123)</f>
        <v/>
      </c>
      <c r="J96" s="225" t="str">
        <f>IF(様式C_研究分担医師等!L124&gt;=2500000,"250万円以上の利益あり","-")</f>
        <v>-</v>
      </c>
      <c r="K96" s="478" t="str">
        <f>IF(様式C_研究分担医師等!M123="","",様式C_研究分担医師等!M123)</f>
        <v/>
      </c>
      <c r="L96" s="479" t="str">
        <f>IF(様式C_研究責任医師!J102="","",様式C_研究責任医師!J102)</f>
        <v/>
      </c>
      <c r="M96" s="299" t="str">
        <f>IF(様式C_研究責任医師!K102="","",様式C_研究責任医師!K102)</f>
        <v>受入金額(円)</v>
      </c>
      <c r="N96" s="229" t="str">
        <f>IF(様式C_研究分担医師等!N123="","",様式C_研究分担医師等!N123)</f>
        <v/>
      </c>
      <c r="O96" s="240"/>
      <c r="P96" s="240"/>
      <c r="Q96" s="147"/>
    </row>
    <row r="97" spans="3:17" ht="98.1" customHeight="1">
      <c r="C97" s="516" t="s">
        <v>180</v>
      </c>
      <c r="D97" s="517"/>
      <c r="E97" s="518"/>
      <c r="F97" s="167" t="s">
        <v>52</v>
      </c>
      <c r="G97" s="146" t="str">
        <f>IF(様式C_研究分担医師等!G125="","",様式C_研究分担医師等!G125)</f>
        <v/>
      </c>
      <c r="H97" s="226"/>
      <c r="I97" s="150" t="str">
        <f>IF(様式C_研究分担医師等!J125="","",様式C_研究分担医師等!J125)</f>
        <v/>
      </c>
      <c r="J97" s="227"/>
      <c r="K97" s="478" t="str">
        <f>IF(様式C_研究分担医師等!M125="","",様式C_研究分担医師等!M125)</f>
        <v/>
      </c>
      <c r="L97" s="479" t="str">
        <f>IF(様式C_研究責任医師!J103="","",様式C_研究責任医師!J104)</f>
        <v/>
      </c>
      <c r="M97" s="299" t="str">
        <f>IF(様式C_研究責任医師!K103="","",様式C_研究責任医師!K104)</f>
        <v>給与の有無</v>
      </c>
      <c r="N97" s="229" t="str">
        <f>IF(様式C_研究分担医師等!N125="","",様式C_研究分担医師等!N125)</f>
        <v/>
      </c>
      <c r="O97" s="240"/>
      <c r="P97" s="151"/>
      <c r="Q97" s="151"/>
    </row>
    <row r="98" spans="3:17" ht="98.1" customHeight="1">
      <c r="C98" s="519"/>
      <c r="D98" s="520"/>
      <c r="E98" s="521"/>
      <c r="F98" s="168" t="s">
        <v>51</v>
      </c>
      <c r="G98" s="146" t="str">
        <f>IF(様式C_研究分担医師等!G126="","",様式C_研究分担医師等!G126)</f>
        <v/>
      </c>
      <c r="H98" s="226"/>
      <c r="I98" s="150" t="str">
        <f>IF(様式C_研究分担医師等!J126="","",様式C_研究分担医師等!J126)</f>
        <v/>
      </c>
      <c r="J98" s="227"/>
      <c r="K98" s="478" t="str">
        <f>IF(様式C_研究分担医師等!M126="","",様式C_研究分担医師等!M126)</f>
        <v/>
      </c>
      <c r="L98" s="479" t="str">
        <f>IF(様式C_研究責任医師!J104="","",様式C_研究責任医師!J105)</f>
        <v/>
      </c>
      <c r="M98" s="299" t="str">
        <f>IF(様式C_研究責任医師!K104="","",様式C_研究責任医師!K105)</f>
        <v>経済的利益の内容(複数ある場合はすべて記載)</v>
      </c>
      <c r="N98" s="229" t="str">
        <f>IF(様式C_研究分担医師等!N126="","",様式C_研究分担医師等!N126)</f>
        <v/>
      </c>
      <c r="O98" s="240"/>
      <c r="P98" s="151"/>
      <c r="Q98" s="151"/>
    </row>
    <row r="99" spans="3:17" ht="98.1" customHeight="1">
      <c r="C99" s="497" t="s">
        <v>181</v>
      </c>
      <c r="D99" s="498"/>
      <c r="E99" s="499"/>
      <c r="F99" s="167" t="s">
        <v>52</v>
      </c>
      <c r="G99" s="146" t="str">
        <f>IF(様式C_研究分担医師等!G127="","",様式C_研究分担医師等!G127)</f>
        <v/>
      </c>
      <c r="H99" s="226" t="str">
        <f>IF(様式C_研究分担医師等!I127="はい","株式保有あり",IF(様式C_研究分担医師等!I127="いいえ","株式保有なし","-"))</f>
        <v>-</v>
      </c>
      <c r="I99" s="150" t="str">
        <f>IF(様式C_研究分担医師等!J127="","",様式C_研究分担医師等!J127)</f>
        <v/>
      </c>
      <c r="J99" s="227" t="str">
        <f>IF(様式C_研究分担医師等!L127="はい","株式保有あり",IF(様式C_研究分担医師等!L127="いいえ","株式保有なし","-"))</f>
        <v>-</v>
      </c>
      <c r="K99" s="478" t="str">
        <f>IF(様式C_研究分担医師等!M127="","",様式C_研究分担医師等!M127)</f>
        <v/>
      </c>
      <c r="L99" s="479" t="str">
        <f>IF(様式C_研究責任医師!J106="","",様式C_研究責任医師!J106)</f>
        <v/>
      </c>
      <c r="M99" s="299" t="str">
        <f>IF(様式C_研究責任医師!K106="","",様式C_研究責任医師!K106)</f>
        <v>受入金額(円)</v>
      </c>
      <c r="N99" s="229" t="str">
        <f>IF(様式C_研究分担医師等!N127="","",様式C_研究分担医師等!N127)</f>
        <v/>
      </c>
      <c r="O99" s="240"/>
      <c r="P99" s="151"/>
      <c r="Q99" s="151"/>
    </row>
    <row r="100" spans="3:17" ht="98.1" customHeight="1">
      <c r="C100" s="500"/>
      <c r="D100" s="501"/>
      <c r="E100" s="502"/>
      <c r="F100" s="168" t="s">
        <v>51</v>
      </c>
      <c r="G100" s="146" t="str">
        <f>IF(様式C_研究分担医師等!G129="","",様式C_研究分担医師等!G129)</f>
        <v/>
      </c>
      <c r="H100" s="226" t="str">
        <f>IF(様式C_研究分担医師等!I129="はい","株式保有あり",IF(様式C_研究分担医師等!I129="いいえ","株式保有なし","-"))</f>
        <v>-</v>
      </c>
      <c r="I100" s="150" t="str">
        <f>IF(様式C_研究分担医師等!J129="","",様式C_研究分担医師等!J129)</f>
        <v/>
      </c>
      <c r="J100" s="227" t="str">
        <f>IF(様式C_研究分担医師等!L129="はい","株式保有あり",IF(様式C_研究分担医師等!L129="いいえ","株式保有なし","-"))</f>
        <v>-</v>
      </c>
      <c r="K100" s="478" t="str">
        <f>IF(様式C_研究分担医師等!M129="","",様式C_研究分担医師等!M129)</f>
        <v/>
      </c>
      <c r="L100" s="479" t="str">
        <f>IF(様式C_研究責任医師!J108="","",様式C_研究責任医師!J108)</f>
        <v/>
      </c>
      <c r="M100" s="299" t="str">
        <f>IF(様式C_研究責任医師!K108="","",様式C_研究責任医師!K108)</f>
        <v>受入金額(円)</v>
      </c>
      <c r="N100" s="229" t="str">
        <f>IF(様式C_研究分担医師等!N129="","",様式C_研究分担医師等!N129)</f>
        <v/>
      </c>
      <c r="O100" s="240"/>
      <c r="P100" s="151"/>
      <c r="Q100" s="151"/>
    </row>
    <row r="101" spans="3:17" ht="98.1" customHeight="1">
      <c r="C101" s="497" t="s">
        <v>173</v>
      </c>
      <c r="D101" s="498"/>
      <c r="E101" s="512"/>
      <c r="F101" s="152" t="s">
        <v>52</v>
      </c>
      <c r="G101" s="146" t="str">
        <f>IF(様式C_研究分担医師等!G131="","",様式C_研究分担医師等!G131)</f>
        <v/>
      </c>
      <c r="H101" s="222" t="str">
        <f>IF(様式C_研究分担医師等!I131="はい","知的財産への関与あり",IF(様式C_研究分担医師等!I131="いいえ","知的財産への関与なし","-"))</f>
        <v>-</v>
      </c>
      <c r="I101" s="153" t="str">
        <f>IF(様式C_研究分担医師等!J131="","",様式C_研究分担医師等!J131)</f>
        <v/>
      </c>
      <c r="J101" s="221" t="str">
        <f>IF(様式C_研究分担医師等!L131="はい","知的財産への関与あり",IF(様式C_研究分担医師等!L131="いいえ","知的財産への関与なし","-"))</f>
        <v>-</v>
      </c>
      <c r="K101" s="478" t="str">
        <f>IF(様式C_研究分担医師等!M131="","",様式C_研究分担医師等!M131)</f>
        <v/>
      </c>
      <c r="L101" s="479" t="str">
        <f>IF(様式C_研究責任医師!J110="","",様式C_研究責任医師!J110)</f>
        <v/>
      </c>
      <c r="M101" s="299" t="str">
        <f>IF(様式C_研究責任医師!K110="","",様式C_研究責任医師!K110)</f>
        <v>役職等の種類</v>
      </c>
      <c r="N101" s="229" t="str">
        <f>IF(様式C_研究分担医師等!N131="","",様式C_研究分担医師等!N131)</f>
        <v/>
      </c>
      <c r="O101" s="240"/>
      <c r="P101" s="151"/>
      <c r="Q101" s="151"/>
    </row>
    <row r="102" spans="3:17" ht="98.1" customHeight="1">
      <c r="C102" s="513"/>
      <c r="D102" s="514"/>
      <c r="E102" s="515"/>
      <c r="F102" s="168" t="s">
        <v>51</v>
      </c>
      <c r="G102" s="146" t="str">
        <f>IF(様式C_研究分担医師等!G133="","",様式C_研究分担医師等!G133)</f>
        <v/>
      </c>
      <c r="H102" s="222" t="str">
        <f>IF(様式C_研究分担医師等!I133="はい","知的財産への関与あり",IF(様式C_研究分担医師等!I133="いいえ","知的財産への関与なし","-"))</f>
        <v>-</v>
      </c>
      <c r="I102" s="153" t="str">
        <f>IF(様式C_研究分担医師等!J133="","",様式C_研究分担医師等!J133)</f>
        <v/>
      </c>
      <c r="J102" s="221" t="str">
        <f>IF(様式C_研究分担医師等!L133="はい","知的財産への関与あり",IF(様式C_研究分担医師等!L133="いいえ","知的財産への関与なし","-"))</f>
        <v>-</v>
      </c>
      <c r="K102" s="478" t="str">
        <f>IF(様式C_研究分担医師等!M133="","",様式C_研究分担医師等!M133)</f>
        <v/>
      </c>
      <c r="L102" s="479" t="str">
        <f>IF(様式C_研究責任医師!J112="","",様式C_研究責任医師!J112)</f>
        <v/>
      </c>
      <c r="M102" s="299" t="str">
        <f>IF(様式C_研究責任医師!K112="","",様式C_研究責任医師!K112)</f>
        <v>株式の保有又は出資の内容</v>
      </c>
      <c r="N102" s="229" t="str">
        <f>IF(様式C_研究分担医師等!N133="","",様式C_研究分担医師等!N133)</f>
        <v/>
      </c>
      <c r="O102" s="240"/>
      <c r="P102" s="240"/>
      <c r="Q102" s="240"/>
    </row>
    <row r="104" spans="3:17" ht="31.5" customHeight="1">
      <c r="E104" s="141" t="s">
        <v>78</v>
      </c>
      <c r="F104" s="142" t="s">
        <v>132</v>
      </c>
      <c r="G104" s="578" t="str">
        <f>IF(G20="","",G20)</f>
        <v/>
      </c>
      <c r="H104" s="579"/>
      <c r="I104" s="580"/>
      <c r="J104" s="580"/>
      <c r="K104" s="580"/>
      <c r="L104" s="580"/>
      <c r="M104" s="580"/>
      <c r="N104" s="580"/>
      <c r="O104" s="580"/>
      <c r="P104" s="580"/>
      <c r="Q104" s="581"/>
    </row>
    <row r="105" spans="3:17" ht="20.100000000000001"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t="str">
        <f>IF(様式C_研究分担医師等!G141="","",様式C_研究分担医師等!G141)</f>
        <v/>
      </c>
      <c r="H109" s="226"/>
      <c r="I109" s="150" t="str">
        <f>IF(様式C_研究分担医師等!J141="","",様式C_研究分担医師等!J141)</f>
        <v/>
      </c>
      <c r="J109" s="227"/>
      <c r="K109" s="478" t="str">
        <f>IF(様式C_研究分担医師等!M141="","",様式C_研究分担医師等!M141)</f>
        <v/>
      </c>
      <c r="L109" s="479" t="str">
        <f>IF(様式C_研究責任医師!J113="","",様式C_研究責任医師!J113)</f>
        <v/>
      </c>
      <c r="M109" s="584" t="str">
        <f>IF(様式C_研究責任医師!K113="","",様式C_研究責任医師!K113)</f>
        <v>株式を保有している</v>
      </c>
      <c r="N109" s="228" t="str">
        <f>IF(様式C_研究分担医師等!N141="","",様式C_研究分担医師等!N141)</f>
        <v/>
      </c>
      <c r="O109" s="151"/>
      <c r="P109" s="151"/>
      <c r="Q109" s="144"/>
    </row>
    <row r="110" spans="3:17" ht="98.1" customHeight="1">
      <c r="C110" s="497" t="s">
        <v>178</v>
      </c>
      <c r="D110" s="498"/>
      <c r="E110" s="512"/>
      <c r="F110" s="167" t="s">
        <v>52</v>
      </c>
      <c r="G110" s="146" t="str">
        <f>IF(様式C_研究分担医師等!G142="","",様式C_研究分担医師等!G142)</f>
        <v/>
      </c>
      <c r="H110" s="222" t="str">
        <f>IF(様式C_研究分担医師等!I143="有","給与あり",IF(様式C_研究分担医師等!I143="無","給与なし","-"))</f>
        <v>-</v>
      </c>
      <c r="I110" s="146" t="str">
        <f>IF(様式C_研究分担医師等!J142="","",様式C_研究分担医師等!J142)</f>
        <v/>
      </c>
      <c r="J110" s="223" t="str">
        <f>IF(様式C_研究分担医師等!L143="有","給与あり",IF(様式C_研究分担医師等!L143="無","給与なし","-"))</f>
        <v>-</v>
      </c>
      <c r="K110" s="478" t="str">
        <f>IF(様式C_研究分担医師等!M142="","",様式C_研究分担医師等!M142)</f>
        <v/>
      </c>
      <c r="L110" s="479" t="str">
        <f>IF(様式C_研究責任医師!J114="","",様式C_研究責任医師!J114)</f>
        <v/>
      </c>
      <c r="M110" s="299" t="str">
        <f>IF(様式C_研究責任医師!K114="","",様式C_研究責任医師!K114)</f>
        <v>株式の保有又は出資の内容</v>
      </c>
      <c r="N110" s="229" t="str">
        <f>IF(様式C_研究分担医師等!N142="","",様式C_研究分担医師等!N142)</f>
        <v/>
      </c>
      <c r="O110" s="240"/>
      <c r="P110" s="240"/>
      <c r="Q110" s="147"/>
    </row>
    <row r="111" spans="3:17" ht="98.1" customHeight="1">
      <c r="C111" s="497" t="s">
        <v>171</v>
      </c>
      <c r="D111" s="498"/>
      <c r="E111" s="512"/>
      <c r="F111" s="167" t="s">
        <v>52</v>
      </c>
      <c r="G111" s="146" t="str">
        <f>IF(様式C_研究分担医師等!G144="","",様式C_研究分担医師等!G144)</f>
        <v/>
      </c>
      <c r="H111" s="222" t="str">
        <f>IF(様式C_研究分担医師等!I145&gt;=2500000,"250万円以上の利益あり","-")</f>
        <v>-</v>
      </c>
      <c r="I111" s="146" t="str">
        <f>IF(様式C_研究分担医師等!J144="","",様式C_研究分担医師等!J144)</f>
        <v/>
      </c>
      <c r="J111" s="223" t="str">
        <f>IF(様式C_研究分担医師等!L145&gt;=2500000,"250万円以上の利益あり","-")</f>
        <v>-</v>
      </c>
      <c r="K111" s="478" t="str">
        <f>IF(様式C_研究分担医師等!M144="","",様式C_研究分担医師等!M144)</f>
        <v/>
      </c>
      <c r="L111" s="479" t="str">
        <f>IF(様式C_研究責任医師!J116="","",様式C_研究責任医師!J116)</f>
        <v/>
      </c>
      <c r="M111" s="299" t="str">
        <f>IF(様式C_研究責任医師!K116="","",様式C_研究責任医師!K116)</f>
        <v>その他の関与</v>
      </c>
      <c r="N111" s="229" t="str">
        <f>IF(様式C_研究分担医師等!N144="","",様式C_研究分担医師等!N144)</f>
        <v/>
      </c>
      <c r="O111" s="240"/>
      <c r="P111" s="240"/>
      <c r="Q111" s="147"/>
    </row>
    <row r="112" spans="3:17" ht="98.1" customHeight="1">
      <c r="C112" s="525"/>
      <c r="D112" s="526"/>
      <c r="E112" s="527"/>
      <c r="F112" s="168" t="s">
        <v>51</v>
      </c>
      <c r="G112" s="146" t="str">
        <f>IF(様式C_研究分担医師等!G146="","",様式C_研究分担医師等!G146)</f>
        <v/>
      </c>
      <c r="H112" s="224" t="str">
        <f>IF(様式C_研究分担医師等!I147&gt;=2500000,"250万円以上の利益あり","-")</f>
        <v>-</v>
      </c>
      <c r="I112" s="149" t="str">
        <f>IF(様式C_研究分担医師等!J146="","",様式C_研究分担医師等!J146)</f>
        <v/>
      </c>
      <c r="J112" s="225" t="str">
        <f>IF(様式C_研究分担医師等!L147&gt;=2500000,"250万円以上の利益あり","-")</f>
        <v>-</v>
      </c>
      <c r="K112" s="478" t="str">
        <f>IF(様式C_研究分担医師等!M146="","",様式C_研究分担医師等!M146)</f>
        <v/>
      </c>
      <c r="L112" s="479" t="str">
        <f>IF(様式C_研究責任医師!J118="","",様式C_研究責任医師!J118)</f>
        <v/>
      </c>
      <c r="M112" s="299" t="str">
        <f>IF(様式C_研究責任医師!K118="","",様式C_研究責任医師!K118)</f>
        <v>その他の関与</v>
      </c>
      <c r="N112" s="229" t="str">
        <f>IF(様式C_研究分担医師等!N146="","",様式C_研究分担医師等!N146)</f>
        <v/>
      </c>
      <c r="O112" s="240"/>
      <c r="P112" s="240"/>
      <c r="Q112" s="147"/>
    </row>
    <row r="113" spans="3:17" ht="98.1" customHeight="1">
      <c r="C113" s="516" t="s">
        <v>180</v>
      </c>
      <c r="D113" s="517"/>
      <c r="E113" s="518"/>
      <c r="F113" s="167" t="s">
        <v>52</v>
      </c>
      <c r="G113" s="146" t="str">
        <f>IF(様式C_研究分担医師等!G148="","",様式C_研究分担医師等!G148)</f>
        <v/>
      </c>
      <c r="H113" s="226"/>
      <c r="I113" s="150" t="str">
        <f>IF(様式C_研究分担医師等!J148="","",様式C_研究分担医師等!J148)</f>
        <v/>
      </c>
      <c r="J113" s="227"/>
      <c r="K113" s="478" t="str">
        <f>IF(様式C_研究分担医師等!M148="","",様式C_研究分担医師等!M148)</f>
        <v/>
      </c>
      <c r="L113" s="479" t="str">
        <f>IF(様式C_研究責任医師!J119="","",様式C_研究責任医師!J120)</f>
        <v/>
      </c>
      <c r="M113" s="299" t="str">
        <f>IF(様式C_研究責任医師!K119="","",様式C_研究責任医師!K120)</f>
        <v/>
      </c>
      <c r="N113" s="229" t="str">
        <f>IF(様式C_研究分担医師等!N148="","",様式C_研究分担医師等!N148)</f>
        <v/>
      </c>
      <c r="O113" s="240"/>
      <c r="P113" s="151"/>
      <c r="Q113" s="151"/>
    </row>
    <row r="114" spans="3:17" ht="98.1" customHeight="1">
      <c r="C114" s="519"/>
      <c r="D114" s="520"/>
      <c r="E114" s="521"/>
      <c r="F114" s="168" t="s">
        <v>51</v>
      </c>
      <c r="G114" s="146" t="str">
        <f>IF(様式C_研究分担医師等!G149="","",様式C_研究分担医師等!G149)</f>
        <v/>
      </c>
      <c r="H114" s="226"/>
      <c r="I114" s="150" t="str">
        <f>IF(様式C_研究分担医師等!J149="","",様式C_研究分担医師等!J149)</f>
        <v/>
      </c>
      <c r="J114" s="227"/>
      <c r="K114" s="478" t="str">
        <f>IF(様式C_研究分担医師等!M149="","",様式C_研究分担医師等!M149)</f>
        <v/>
      </c>
      <c r="L114" s="479" t="str">
        <f>IF(様式C_研究責任医師!J120="","",様式C_研究責任医師!J121)</f>
        <v/>
      </c>
      <c r="M114" s="299" t="str">
        <f>IF(様式C_研究責任医師!K120="","",様式C_研究責任医師!K121)</f>
        <v/>
      </c>
      <c r="N114" s="229" t="str">
        <f>IF(様式C_研究分担医師等!N149="","",様式C_研究分担医師等!N149)</f>
        <v/>
      </c>
      <c r="O114" s="240"/>
      <c r="P114" s="151"/>
      <c r="Q114" s="151"/>
    </row>
    <row r="115" spans="3:17" ht="98.1" customHeight="1">
      <c r="C115" s="497" t="s">
        <v>181</v>
      </c>
      <c r="D115" s="498"/>
      <c r="E115" s="499"/>
      <c r="F115" s="167" t="s">
        <v>52</v>
      </c>
      <c r="G115" s="146" t="str">
        <f>IF(様式C_研究分担医師等!G150="","",様式C_研究分担医師等!G150)</f>
        <v/>
      </c>
      <c r="H115" s="226" t="str">
        <f>IF(様式C_研究分担医師等!I150="はい","株式保有あり",IF(様式C_研究分担医師等!I150="いいえ","株式保有なし","-"))</f>
        <v>-</v>
      </c>
      <c r="I115" s="150" t="str">
        <f>IF(様式C_研究分担医師等!J150="","",様式C_研究分担医師等!J150)</f>
        <v/>
      </c>
      <c r="J115" s="227" t="str">
        <f>IF(様式C_研究分担医師等!L150="はい","株式保有あり",IF(様式C_研究分担医師等!L150="いいえ","株式保有なし","-"))</f>
        <v>-</v>
      </c>
      <c r="K115" s="478" t="str">
        <f>IF(様式C_研究分担医師等!M150="","",様式C_研究分担医師等!M150)</f>
        <v/>
      </c>
      <c r="L115" s="479" t="str">
        <f>IF(様式C_研究責任医師!J122="","",様式C_研究責任医師!J122)</f>
        <v>今年度</v>
      </c>
      <c r="M115" s="299" t="str">
        <f>IF(様式C_研究責任医師!K122="","",様式C_研究責任医師!K122)</f>
        <v/>
      </c>
      <c r="N115" s="229" t="str">
        <f>IF(様式C_研究分担医師等!N150="","",様式C_研究分担医師等!N150)</f>
        <v/>
      </c>
      <c r="O115" s="240"/>
      <c r="P115" s="151"/>
      <c r="Q115" s="151"/>
    </row>
    <row r="116" spans="3:17" ht="98.1" customHeight="1">
      <c r="C116" s="500"/>
      <c r="D116" s="501"/>
      <c r="E116" s="502"/>
      <c r="F116" s="168" t="s">
        <v>51</v>
      </c>
      <c r="G116" s="146" t="str">
        <f>IF(様式C_研究分担医師等!G152="","",様式C_研究分担医師等!G152)</f>
        <v/>
      </c>
      <c r="H116" s="226" t="str">
        <f>IF(様式C_研究分担医師等!I152="はい","株式保有あり",IF(様式C_研究分担医師等!I152="いいえ","株式保有なし","-"))</f>
        <v>-</v>
      </c>
      <c r="I116" s="150" t="str">
        <f>IF(様式C_研究分担医師等!J152="","",様式C_研究分担医師等!J152)</f>
        <v/>
      </c>
      <c r="J116" s="227" t="str">
        <f>IF(様式C_研究分担医師等!L152="はい","株式保有あり",IF(様式C_研究分担医師等!L152="いいえ","株式保有なし","-"))</f>
        <v>-</v>
      </c>
      <c r="K116" s="478" t="str">
        <f>IF(様式C_研究分担医師等!M152="","",様式C_研究分担医師等!M152)</f>
        <v/>
      </c>
      <c r="L116" s="479" t="str">
        <f>IF(様式C_研究責任医師!J124="","",様式C_研究責任医師!J124)</f>
        <v/>
      </c>
      <c r="M116" s="299" t="str">
        <f>IF(様式C_研究責任医師!K124="","",様式C_研究責任医師!K124)</f>
        <v>COIの内容について
詳細を選択・記述</v>
      </c>
      <c r="N116" s="229" t="str">
        <f>IF(様式C_研究分担医師等!N152="","",様式C_研究分担医師等!N152)</f>
        <v/>
      </c>
      <c r="O116" s="240"/>
      <c r="P116" s="151"/>
      <c r="Q116" s="151"/>
    </row>
    <row r="117" spans="3:17" ht="98.1" customHeight="1">
      <c r="C117" s="497" t="s">
        <v>173</v>
      </c>
      <c r="D117" s="498"/>
      <c r="E117" s="512"/>
      <c r="F117" s="152" t="s">
        <v>52</v>
      </c>
      <c r="G117" s="146" t="str">
        <f>IF(様式C_研究分担医師等!G154="","",様式C_研究分担医師等!G154)</f>
        <v/>
      </c>
      <c r="H117" s="222" t="str">
        <f>IF(様式C_研究分担医師等!I154="はい","知的財産への関与あり",IF(様式C_研究分担医師等!I154="いいえ","知的財産への関与なし","-"))</f>
        <v>-</v>
      </c>
      <c r="I117" s="153" t="str">
        <f>IF(様式C_研究分担医師等!J154="","",様式C_研究分担医師等!J154)</f>
        <v/>
      </c>
      <c r="J117" s="221" t="str">
        <f>IF(様式C_研究分担医師等!L154="はい","知的財産への関与あり",IF(様式C_研究分担医師等!L154="いいえ","知的財産への関与なし","-"))</f>
        <v>-</v>
      </c>
      <c r="K117" s="478" t="str">
        <f>IF(様式C_研究分担医師等!M154="","",様式C_研究分担医師等!M154)</f>
        <v/>
      </c>
      <c r="L117" s="479" t="str">
        <f>IF(様式C_研究責任医師!J126="","",様式C_研究責任医師!J126)</f>
        <v/>
      </c>
      <c r="M117" s="299" t="str">
        <f>IF(様式C_研究責任医師!K126="","",様式C_研究責任医師!K126)</f>
        <v>期間</v>
      </c>
      <c r="N117" s="229" t="str">
        <f>IF(様式C_研究分担医師等!N154="","",様式C_研究分担医師等!N154)</f>
        <v/>
      </c>
      <c r="O117" s="240"/>
      <c r="P117" s="151"/>
      <c r="Q117" s="151"/>
    </row>
    <row r="118" spans="3:17" ht="98.1" customHeight="1">
      <c r="C118" s="513"/>
      <c r="D118" s="514"/>
      <c r="E118" s="515"/>
      <c r="F118" s="168" t="s">
        <v>51</v>
      </c>
      <c r="G118" s="146" t="str">
        <f>IF(様式C_研究分担医師等!G156="","",様式C_研究分担医師等!G156)</f>
        <v/>
      </c>
      <c r="H118" s="222" t="str">
        <f>IF(様式C_研究分担医師等!I156="はい","知的財産への関与あり",IF(様式C_研究分担医師等!I156="いいえ","知的財産への関与なし","-"))</f>
        <v>-</v>
      </c>
      <c r="I118" s="153" t="str">
        <f>IF(様式C_研究分担医師等!J156="","",様式C_研究分担医師等!J156)</f>
        <v/>
      </c>
      <c r="J118" s="221" t="str">
        <f>IF(様式C_研究分担医師等!L156="はい","知的財産への関与あり",IF(様式C_研究分担医師等!L156="いいえ","知的財産への関与なし","-"))</f>
        <v>-</v>
      </c>
      <c r="K118" s="478" t="str">
        <f>IF(様式C_研究分担医師等!M156="","",様式C_研究分担医師等!M156)</f>
        <v/>
      </c>
      <c r="L118" s="479" t="str">
        <f>IF(様式C_研究責任医師!J128="","",様式C_研究責任医師!J128)</f>
        <v/>
      </c>
      <c r="M118" s="299" t="str">
        <f>IF(様式C_研究責任医師!K128="","",様式C_研究責任医師!K128)</f>
        <v>経済的利益の内容(複数ある場合はすべて記載)</v>
      </c>
      <c r="N118" s="229" t="str">
        <f>IF(様式C_研究分担医師等!N156="","",様式C_研究分担医師等!N156)</f>
        <v/>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3:17" ht="31.5" customHeight="1">
      <c r="E120" s="141" t="s">
        <v>78</v>
      </c>
      <c r="F120" s="142" t="s">
        <v>133</v>
      </c>
      <c r="G120" s="578" t="str">
        <f>IF(G21="","",G21)</f>
        <v/>
      </c>
      <c r="H120" s="579"/>
      <c r="I120" s="580"/>
      <c r="J120" s="580"/>
      <c r="K120" s="580"/>
      <c r="L120" s="580"/>
      <c r="M120" s="580"/>
      <c r="N120" s="580"/>
      <c r="O120" s="580"/>
      <c r="P120" s="580"/>
      <c r="Q120" s="581"/>
    </row>
    <row r="121" spans="3:17" ht="20.100000000000001"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t="str">
        <f>IF(様式C_研究分担医師等!G164="","",様式C_研究分担医師等!G164)</f>
        <v/>
      </c>
      <c r="H125" s="226"/>
      <c r="I125" s="150" t="str">
        <f>IF(様式C_研究分担医師等!J164="","",様式C_研究分担医師等!J164)</f>
        <v/>
      </c>
      <c r="J125" s="227"/>
      <c r="K125" s="478" t="str">
        <f>IF(様式C_研究分担医師等!M164="","",様式C_研究分担医師等!M164)</f>
        <v/>
      </c>
      <c r="L125" s="479" t="str">
        <f>IF(様式C_研究責任医師!J129="","",様式C_研究責任医師!J129)</f>
        <v/>
      </c>
      <c r="M125" s="584" t="str">
        <f>IF(様式C_研究責任医師!K129="","",様式C_研究責任医師!K129)</f>
        <v>受入金額(円)</v>
      </c>
      <c r="N125" s="228" t="str">
        <f>IF(様式C_研究分担医師等!N164="","",様式C_研究分担医師等!N164)</f>
        <v/>
      </c>
      <c r="O125" s="151"/>
      <c r="P125" s="151"/>
      <c r="Q125" s="144"/>
    </row>
    <row r="126" spans="3:17" ht="98.1" customHeight="1">
      <c r="C126" s="497" t="s">
        <v>178</v>
      </c>
      <c r="D126" s="498"/>
      <c r="E126" s="512"/>
      <c r="F126" s="167" t="s">
        <v>52</v>
      </c>
      <c r="G126" s="146" t="str">
        <f>IF(様式C_研究分担医師等!G165="","",様式C_研究分担医師等!G165)</f>
        <v/>
      </c>
      <c r="H126" s="222" t="str">
        <f>IF(様式C_研究分担医師等!I166="有","給与あり",IF(様式C_研究分担医師等!I166="無","給与なし","-"))</f>
        <v>-</v>
      </c>
      <c r="I126" s="146" t="str">
        <f>IF(様式C_研究分担医師等!J165="","",様式C_研究分担医師等!J165)</f>
        <v/>
      </c>
      <c r="J126" s="223" t="str">
        <f>IF(様式C_研究分担医師等!L166="有","給与あり",IF(様式C_研究分担医師等!L166="無","給与なし","-"))</f>
        <v>-</v>
      </c>
      <c r="K126" s="478" t="str">
        <f>IF(様式C_研究分担医師等!M165="","",様式C_研究分担医師等!M165)</f>
        <v/>
      </c>
      <c r="L126" s="479" t="str">
        <f>IF(様式C_研究責任医師!J130="","",様式C_研究責任医師!J130)</f>
        <v/>
      </c>
      <c r="M126" s="299" t="str">
        <f>IF(様式C_研究責任医師!K130="","",様式C_研究責任医師!K130)</f>
        <v>経済的利益の内容(複数ある場合はすべて記載)</v>
      </c>
      <c r="N126" s="229" t="str">
        <f>IF(様式C_研究分担医師等!N165="","",様式C_研究分担医師等!N165)</f>
        <v/>
      </c>
      <c r="O126" s="98"/>
      <c r="P126" s="98"/>
      <c r="Q126" s="147"/>
    </row>
    <row r="127" spans="3:17" ht="98.1" customHeight="1">
      <c r="C127" s="497" t="s">
        <v>171</v>
      </c>
      <c r="D127" s="498"/>
      <c r="E127" s="512"/>
      <c r="F127" s="167" t="s">
        <v>52</v>
      </c>
      <c r="G127" s="146" t="str">
        <f>IF(様式C_研究分担医師等!G167="","",様式C_研究分担医師等!G167)</f>
        <v/>
      </c>
      <c r="H127" s="222" t="str">
        <f>IF(様式C_研究分担医師等!I168&gt;=2500000,"250万円以上の利益あり","-")</f>
        <v>-</v>
      </c>
      <c r="I127" s="146" t="str">
        <f>IF(様式C_研究分担医師等!J167="","",様式C_研究分担医師等!J167)</f>
        <v/>
      </c>
      <c r="J127" s="223" t="str">
        <f>IF(様式C_研究分担医師等!L168&gt;=2500000,"250万円以上の利益あり","-")</f>
        <v>-</v>
      </c>
      <c r="K127" s="478" t="str">
        <f>IF(様式C_研究分担医師等!M167="","",様式C_研究分担医師等!M167)</f>
        <v/>
      </c>
      <c r="L127" s="479" t="str">
        <f>IF(様式C_研究責任医師!J132="","",様式C_研究責任医師!J132)</f>
        <v/>
      </c>
      <c r="M127" s="299" t="str">
        <f>IF(様式C_研究責任医師!K132="","",様式C_研究責任医師!K132)</f>
        <v>役職等の種類</v>
      </c>
      <c r="N127" s="229" t="str">
        <f>IF(様式C_研究分担医師等!N167="","",様式C_研究分担医師等!N167)</f>
        <v/>
      </c>
      <c r="O127" s="98"/>
      <c r="P127" s="98"/>
      <c r="Q127" s="147"/>
    </row>
    <row r="128" spans="3:17" ht="98.1" customHeight="1">
      <c r="C128" s="525"/>
      <c r="D128" s="526"/>
      <c r="E128" s="527"/>
      <c r="F128" s="168" t="s">
        <v>51</v>
      </c>
      <c r="G128" s="146" t="str">
        <f>IF(様式C_研究分担医師等!G169="","",様式C_研究分担医師等!G169)</f>
        <v/>
      </c>
      <c r="H128" s="224" t="str">
        <f>IF(様式C_研究分担医師等!I170&gt;=2500000,"250万円以上の利益あり","-")</f>
        <v>-</v>
      </c>
      <c r="I128" s="149" t="str">
        <f>IF(様式C_研究分担医師等!J169="","",様式C_研究分担医師等!J169)</f>
        <v/>
      </c>
      <c r="J128" s="225" t="str">
        <f>IF(様式C_研究分担医師等!L170&gt;=2500000,"250万円以上の利益あり","-")</f>
        <v>-</v>
      </c>
      <c r="K128" s="478" t="str">
        <f>IF(様式C_研究分担医師等!M169="","",様式C_研究分担医師等!M169)</f>
        <v/>
      </c>
      <c r="L128" s="479" t="str">
        <f>IF(様式C_研究責任医師!J134="","",様式C_研究責任医師!J134)</f>
        <v/>
      </c>
      <c r="M128" s="299" t="str">
        <f>IF(様式C_研究責任医師!K134="","",様式C_研究責任医師!K134)</f>
        <v>株式を保有している</v>
      </c>
      <c r="N128" s="229" t="str">
        <f>IF(様式C_研究分担医師等!N169="","",様式C_研究分担医師等!N169)</f>
        <v/>
      </c>
      <c r="O128" s="98"/>
      <c r="P128" s="98"/>
      <c r="Q128" s="147"/>
    </row>
    <row r="129" spans="3:17" ht="98.1" customHeight="1">
      <c r="C129" s="516" t="s">
        <v>180</v>
      </c>
      <c r="D129" s="517"/>
      <c r="E129" s="518"/>
      <c r="F129" s="167" t="s">
        <v>52</v>
      </c>
      <c r="G129" s="146" t="str">
        <f>IF(様式C_研究分担医師等!G171="","",様式C_研究分担医師等!G171)</f>
        <v/>
      </c>
      <c r="H129" s="226"/>
      <c r="I129" s="150" t="str">
        <f>IF(様式C_研究分担医師等!J171="","",様式C_研究分担医師等!J171)</f>
        <v/>
      </c>
      <c r="J129" s="227"/>
      <c r="K129" s="478" t="str">
        <f>IF(様式C_研究分担医師等!M171="","",様式C_研究分担医師等!M171)</f>
        <v/>
      </c>
      <c r="L129" s="479" t="str">
        <f>IF(様式C_研究責任医師!J135="","",様式C_研究責任医師!J136)</f>
        <v/>
      </c>
      <c r="M129" s="299" t="str">
        <f>IF(様式C_研究責任医師!K135="","",様式C_研究責任医師!K136)</f>
        <v>株式を保有している</v>
      </c>
      <c r="N129" s="229" t="str">
        <f>IF(様式C_研究分担医師等!N171="","",様式C_研究分担医師等!N171)</f>
        <v/>
      </c>
      <c r="O129" s="98"/>
      <c r="P129" s="151"/>
      <c r="Q129" s="151"/>
    </row>
    <row r="130" spans="3:17" ht="98.1" customHeight="1">
      <c r="C130" s="519"/>
      <c r="D130" s="520"/>
      <c r="E130" s="521"/>
      <c r="F130" s="168" t="s">
        <v>51</v>
      </c>
      <c r="G130" s="146" t="str">
        <f>IF(様式C_研究分担医師等!G172="","",様式C_研究分担医師等!G172)</f>
        <v/>
      </c>
      <c r="H130" s="226"/>
      <c r="I130" s="150" t="str">
        <f>IF(様式C_研究分担医師等!J172="","",様式C_研究分担医師等!J172)</f>
        <v/>
      </c>
      <c r="J130" s="227"/>
      <c r="K130" s="478" t="str">
        <f>IF(様式C_研究分担医師等!M172="","",様式C_研究分担医師等!M172)</f>
        <v/>
      </c>
      <c r="L130" s="479" t="str">
        <f>IF(様式C_研究責任医師!J136="","",様式C_研究責任医師!J137)</f>
        <v/>
      </c>
      <c r="M130" s="299" t="str">
        <f>IF(様式C_研究責任医師!K136="","",様式C_研究責任医師!K137)</f>
        <v>株式の保有又は出資の内容</v>
      </c>
      <c r="N130" s="229" t="str">
        <f>IF(様式C_研究分担医師等!N172="","",様式C_研究分担医師等!N172)</f>
        <v/>
      </c>
      <c r="O130" s="98"/>
      <c r="P130" s="151"/>
      <c r="Q130" s="151"/>
    </row>
    <row r="131" spans="3:17" ht="98.1" customHeight="1">
      <c r="C131" s="497" t="s">
        <v>181</v>
      </c>
      <c r="D131" s="498"/>
      <c r="E131" s="499"/>
      <c r="F131" s="167" t="s">
        <v>52</v>
      </c>
      <c r="G131" s="146" t="str">
        <f>IF(様式C_研究分担医師等!G173="","",様式C_研究分担医師等!G173)</f>
        <v/>
      </c>
      <c r="H131" s="226" t="str">
        <f>IF(様式C_研究分担医師等!I173="はい","株式保有あり",IF(様式C_研究分担医師等!I173="いいえ","株式保有なし","-"))</f>
        <v>-</v>
      </c>
      <c r="I131" s="150" t="str">
        <f>IF(様式C_研究分担医師等!J173="","",様式C_研究分担医師等!J173)</f>
        <v/>
      </c>
      <c r="J131" s="227" t="str">
        <f>IF(様式C_研究分担医師等!L173="はい","株式保有あり",IF(様式C_研究分担医師等!L173="いいえ","株式保有なし","-"))</f>
        <v>-</v>
      </c>
      <c r="K131" s="478" t="str">
        <f>IF(様式C_研究分担医師等!M173="","",様式C_研究分担医師等!M173)</f>
        <v/>
      </c>
      <c r="L131" s="479" t="str">
        <f>IF(様式C_研究責任医師!J138="","",様式C_研究責任医師!J138)</f>
        <v/>
      </c>
      <c r="M131" s="299" t="str">
        <f>IF(様式C_研究責任医師!K138="","",様式C_研究責任医師!K138)</f>
        <v>知的財産への関与有り</v>
      </c>
      <c r="N131" s="229" t="str">
        <f>IF(様式C_研究分担医師等!N173="","",様式C_研究分担医師等!N173)</f>
        <v/>
      </c>
      <c r="O131" s="98"/>
      <c r="P131" s="151"/>
      <c r="Q131" s="151"/>
    </row>
    <row r="132" spans="3:17" ht="98.1" customHeight="1">
      <c r="C132" s="500"/>
      <c r="D132" s="501"/>
      <c r="E132" s="502"/>
      <c r="F132" s="168" t="s">
        <v>51</v>
      </c>
      <c r="G132" s="146" t="str">
        <f>IF(様式C_研究分担医師等!G175="","",様式C_研究分担医師等!G175)</f>
        <v/>
      </c>
      <c r="H132" s="226" t="str">
        <f>IF(様式C_研究分担医師等!I175="はい","株式保有あり",IF(様式C_研究分担医師等!I175="いいえ","株式保有なし","-"))</f>
        <v>-</v>
      </c>
      <c r="I132" s="150" t="str">
        <f>IF(様式C_研究分担医師等!J175="","",様式C_研究分担医師等!J175)</f>
        <v/>
      </c>
      <c r="J132" s="227" t="str">
        <f>IF(様式C_研究分担医師等!L175="はい","株式保有あり",IF(様式C_研究分担医師等!L175="いいえ","株式保有なし","-"))</f>
        <v>-</v>
      </c>
      <c r="K132" s="478" t="str">
        <f>IF(様式C_研究分担医師等!M175="","",様式C_研究分担医師等!M175)</f>
        <v/>
      </c>
      <c r="L132" s="479" t="str">
        <f>IF(様式C_研究責任医師!J140="","",様式C_研究責任医師!J140)</f>
        <v/>
      </c>
      <c r="M132" s="299" t="str">
        <f>IF(様式C_研究責任医師!K140="","",様式C_研究責任医師!K140)</f>
        <v>知的財産への関与有り</v>
      </c>
      <c r="N132" s="229" t="str">
        <f>IF(様式C_研究分担医師等!N175="","",様式C_研究分担医師等!N175)</f>
        <v/>
      </c>
      <c r="O132" s="98"/>
      <c r="P132" s="151"/>
      <c r="Q132" s="151"/>
    </row>
    <row r="133" spans="3:17" ht="98.1" customHeight="1">
      <c r="C133" s="497" t="s">
        <v>173</v>
      </c>
      <c r="D133" s="498"/>
      <c r="E133" s="512"/>
      <c r="F133" s="152" t="s">
        <v>52</v>
      </c>
      <c r="G133" s="146" t="str">
        <f>IF(様式C_研究分担医師等!G177="","",様式C_研究分担医師等!G177)</f>
        <v/>
      </c>
      <c r="H133" s="222" t="str">
        <f>IF(様式C_研究分担医師等!I177="はい","知的財産への関与あり",IF(様式C_研究分担医師等!I177="いいえ","知的財産への関与なし","-"))</f>
        <v>-</v>
      </c>
      <c r="I133" s="153" t="str">
        <f>IF(様式C_研究分担医師等!J177="","",様式C_研究分担医師等!J177)</f>
        <v/>
      </c>
      <c r="J133" s="221" t="str">
        <f>IF(様式C_研究分担医師等!L177="はい","知的財産への関与あり",IF(様式C_研究分担医師等!L177="いいえ","知的財産への関与なし","-"))</f>
        <v>-</v>
      </c>
      <c r="K133" s="478" t="str">
        <f>IF(様式C_研究分担医師等!M177="","",様式C_研究分担医師等!M177)</f>
        <v/>
      </c>
      <c r="L133" s="479" t="str">
        <f>IF(様式C_研究責任医師!J142="","",様式C_研究責任医師!J142)</f>
        <v/>
      </c>
      <c r="M133" s="299" t="str">
        <f>IF(様式C_研究責任医師!K142="","",様式C_研究責任医師!K142)</f>
        <v/>
      </c>
      <c r="N133" s="229" t="str">
        <f>IF(様式C_研究分担医師等!N177="","",様式C_研究分担医師等!N177)</f>
        <v/>
      </c>
      <c r="O133" s="98"/>
      <c r="P133" s="151"/>
      <c r="Q133" s="151"/>
    </row>
    <row r="134" spans="3:17" ht="98.1" customHeight="1">
      <c r="C134" s="513"/>
      <c r="D134" s="514"/>
      <c r="E134" s="515"/>
      <c r="F134" s="168" t="s">
        <v>51</v>
      </c>
      <c r="G134" s="146" t="str">
        <f>IF(様式C_研究分担医師等!G179="","",様式C_研究分担医師等!G179)</f>
        <v/>
      </c>
      <c r="H134" s="222" t="str">
        <f>IF(様式C_研究分担医師等!I179="はい","知的財産への関与あり",IF(様式C_研究分担医師等!I179="いいえ","知的財産への関与なし","-"))</f>
        <v>-</v>
      </c>
      <c r="I134" s="153" t="str">
        <f>IF(様式C_研究分担医師等!J179="","",様式C_研究分担医師等!J179)</f>
        <v/>
      </c>
      <c r="J134" s="221" t="str">
        <f>IF(様式C_研究分担医師等!L179="はい","知的財産への関与あり",IF(様式C_研究分担医師等!L179="いいえ","知的財産への関与なし","-"))</f>
        <v>-</v>
      </c>
      <c r="K134" s="478" t="str">
        <f>IF(様式C_研究分担医師等!M179="","",様式C_研究分担医師等!M179)</f>
        <v/>
      </c>
      <c r="L134" s="479" t="str">
        <f>IF(様式C_研究責任医師!J144="","",様式C_研究責任医師!J144)</f>
        <v/>
      </c>
      <c r="M134" s="299" t="str">
        <f>IF(様式C_研究責任医師!K144="","",様式C_研究責任医師!K144)</f>
        <v/>
      </c>
      <c r="N134" s="229" t="str">
        <f>IF(様式C_研究分担医師等!N179="","",様式C_研究分担医師等!N179)</f>
        <v/>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phoneticPr fontId="32"/>
  <conditionalFormatting sqref="G24:Q24">
    <cfRule type="expression" dxfId="217" priority="207">
      <formula>G24=""</formula>
    </cfRule>
  </conditionalFormatting>
  <conditionalFormatting sqref="D5:G6">
    <cfRule type="expression" dxfId="216" priority="205">
      <formula>$D$5=""</formula>
    </cfRule>
  </conditionalFormatting>
  <conditionalFormatting sqref="D7:E7">
    <cfRule type="expression" dxfId="215" priority="204">
      <formula>$D$7=""</formula>
    </cfRule>
  </conditionalFormatting>
  <conditionalFormatting sqref="L15:L21">
    <cfRule type="expression" dxfId="214" priority="203">
      <formula>$G15=""</formula>
    </cfRule>
  </conditionalFormatting>
  <conditionalFormatting sqref="L15:L21">
    <cfRule type="expression" dxfId="213" priority="202">
      <formula>$G15="なし"</formula>
    </cfRule>
  </conditionalFormatting>
  <conditionalFormatting sqref="G15:K21">
    <cfRule type="expression" dxfId="212" priority="201">
      <formula>G15=""</formula>
    </cfRule>
  </conditionalFormatting>
  <conditionalFormatting sqref="K29:N38 P29:P38 P45:P54 P61:P70 P77:P86 P93:P102 P109:P118 P125:P134">
    <cfRule type="expression" dxfId="211" priority="198">
      <formula>$G29="はい"</formula>
    </cfRule>
    <cfRule type="expression" dxfId="210" priority="199">
      <formula>$I29="はい"</formula>
    </cfRule>
    <cfRule type="expression" dxfId="209" priority="200">
      <formula>$G29=$I29</formula>
    </cfRule>
  </conditionalFormatting>
  <conditionalFormatting sqref="Q29:Q38">
    <cfRule type="expression" dxfId="208" priority="192">
      <formula>$P29="確認済"</formula>
    </cfRule>
    <cfRule type="expression" dxfId="207" priority="193">
      <formula>Q29&lt;&gt;""</formula>
    </cfRule>
    <cfRule type="expression" dxfId="206" priority="194">
      <formula>$G29="はい"</formula>
    </cfRule>
    <cfRule type="expression" dxfId="124" priority="195">
      <formula>$I29="はい"</formula>
    </cfRule>
    <cfRule type="expression" dxfId="123" priority="196">
      <formula>$G29=$I29</formula>
    </cfRule>
  </conditionalFormatting>
  <conditionalFormatting sqref="G29:N38 P29:Q38">
    <cfRule type="expression" dxfId="205" priority="187">
      <formula>$G$24=""</formula>
    </cfRule>
  </conditionalFormatting>
  <conditionalFormatting sqref="K29:N38 P29:P38">
    <cfRule type="expression" dxfId="204" priority="197">
      <formula>K29&lt;&gt;""</formula>
    </cfRule>
  </conditionalFormatting>
  <conditionalFormatting sqref="O29:O38">
    <cfRule type="expression" dxfId="203" priority="188" stopIfTrue="1">
      <formula>O29&lt;&gt;""</formula>
    </cfRule>
    <cfRule type="expression" dxfId="202" priority="189" stopIfTrue="1">
      <formula>$I29&lt;&gt;""</formula>
    </cfRule>
    <cfRule type="expression" dxfId="201" priority="190" stopIfTrue="1">
      <formula>$G29&lt;&gt;""</formula>
    </cfRule>
    <cfRule type="expression" dxfId="122" priority="191" stopIfTrue="1">
      <formula>$G29=$I29</formula>
    </cfRule>
  </conditionalFormatting>
  <conditionalFormatting sqref="O5:Q7">
    <cfRule type="expression" dxfId="200" priority="186" stopIfTrue="1">
      <formula>O5=""</formula>
    </cfRule>
  </conditionalFormatting>
  <conditionalFormatting sqref="G10:L12">
    <cfRule type="expression" dxfId="199" priority="93" stopIfTrue="1">
      <formula>$G$10=""</formula>
    </cfRule>
  </conditionalFormatting>
  <conditionalFormatting sqref="M10:Q12">
    <cfRule type="expression" dxfId="198" priority="92" stopIfTrue="1">
      <formula>$M$10=""</formula>
    </cfRule>
  </conditionalFormatting>
  <conditionalFormatting sqref="G40:Q40">
    <cfRule type="expression" dxfId="197" priority="91">
      <formula>G40=""</formula>
    </cfRule>
  </conditionalFormatting>
  <conditionalFormatting sqref="K45:N54">
    <cfRule type="expression" dxfId="196" priority="88">
      <formula>$G45="はい"</formula>
    </cfRule>
    <cfRule type="expression" dxfId="195" priority="89">
      <formula>$I45="はい"</formula>
    </cfRule>
    <cfRule type="expression" dxfId="194" priority="90">
      <formula>$G45=$I45</formula>
    </cfRule>
  </conditionalFormatting>
  <conditionalFormatting sqref="Q45:Q54">
    <cfRule type="expression" dxfId="193" priority="82">
      <formula>$P45="確認済"</formula>
    </cfRule>
    <cfRule type="expression" dxfId="192" priority="83">
      <formula>Q45&lt;&gt;""</formula>
    </cfRule>
    <cfRule type="expression" dxfId="191" priority="84">
      <formula>$G45="はい"</formula>
    </cfRule>
    <cfRule type="expression" dxfId="121" priority="85">
      <formula>$I45="はい"</formula>
    </cfRule>
    <cfRule type="expression" dxfId="120" priority="86">
      <formula>$G45=$I45</formula>
    </cfRule>
  </conditionalFormatting>
  <conditionalFormatting sqref="G45:N54 P45:Q54">
    <cfRule type="expression" dxfId="190" priority="77">
      <formula>$G$40=""</formula>
    </cfRule>
  </conditionalFormatting>
  <conditionalFormatting sqref="K45:N54 P45:P54">
    <cfRule type="expression" dxfId="189" priority="87">
      <formula>K45&lt;&gt;""</formula>
    </cfRule>
  </conditionalFormatting>
  <conditionalFormatting sqref="O45:O54">
    <cfRule type="expression" dxfId="188" priority="78" stopIfTrue="1">
      <formula>O45&lt;&gt;""</formula>
    </cfRule>
    <cfRule type="expression" dxfId="187" priority="79" stopIfTrue="1">
      <formula>$I45&lt;&gt;""</formula>
    </cfRule>
    <cfRule type="expression" dxfId="186" priority="80" stopIfTrue="1">
      <formula>$G45&lt;&gt;""</formula>
    </cfRule>
    <cfRule type="expression" dxfId="119" priority="81" stopIfTrue="1">
      <formula>$G45=$I45</formula>
    </cfRule>
  </conditionalFormatting>
  <conditionalFormatting sqref="G56:Q56">
    <cfRule type="expression" dxfId="185" priority="76">
      <formula>G56=""</formula>
    </cfRule>
  </conditionalFormatting>
  <conditionalFormatting sqref="K61:N70">
    <cfRule type="expression" dxfId="184" priority="73">
      <formula>$G61="はい"</formula>
    </cfRule>
    <cfRule type="expression" dxfId="183" priority="74">
      <formula>$I61="はい"</formula>
    </cfRule>
    <cfRule type="expression" dxfId="182" priority="75">
      <formula>$G61=$I61</formula>
    </cfRule>
  </conditionalFormatting>
  <conditionalFormatting sqref="Q61:Q70">
    <cfRule type="expression" dxfId="181" priority="67">
      <formula>$P61="確認済"</formula>
    </cfRule>
    <cfRule type="expression" dxfId="180" priority="68">
      <formula>Q61&lt;&gt;""</formula>
    </cfRule>
    <cfRule type="expression" dxfId="179" priority="69">
      <formula>$G61="はい"</formula>
    </cfRule>
    <cfRule type="expression" dxfId="118" priority="70">
      <formula>$I61="はい"</formula>
    </cfRule>
    <cfRule type="expression" dxfId="117" priority="71">
      <formula>$G61=$I61</formula>
    </cfRule>
  </conditionalFormatting>
  <conditionalFormatting sqref="G61:N70 P61:Q70">
    <cfRule type="expression" dxfId="178" priority="62">
      <formula>$G$56=""</formula>
    </cfRule>
  </conditionalFormatting>
  <conditionalFormatting sqref="K61:N70 P61:P70">
    <cfRule type="expression" dxfId="177" priority="72">
      <formula>K61&lt;&gt;""</formula>
    </cfRule>
  </conditionalFormatting>
  <conditionalFormatting sqref="O61:O70">
    <cfRule type="expression" dxfId="176" priority="63" stopIfTrue="1">
      <formula>O61&lt;&gt;""</formula>
    </cfRule>
    <cfRule type="expression" dxfId="175" priority="64" stopIfTrue="1">
      <formula>$I61&lt;&gt;""</formula>
    </cfRule>
    <cfRule type="expression" dxfId="174" priority="65" stopIfTrue="1">
      <formula>$G61&lt;&gt;""</formula>
    </cfRule>
    <cfRule type="expression" dxfId="116" priority="66" stopIfTrue="1">
      <formula>$G61=$I61</formula>
    </cfRule>
  </conditionalFormatting>
  <conditionalFormatting sqref="G72:Q72">
    <cfRule type="expression" dxfId="173" priority="61">
      <formula>G72=""</formula>
    </cfRule>
  </conditionalFormatting>
  <conditionalFormatting sqref="K77:N86">
    <cfRule type="expression" dxfId="172" priority="58">
      <formula>$G77="はい"</formula>
    </cfRule>
    <cfRule type="expression" dxfId="171" priority="59">
      <formula>$I77="はい"</formula>
    </cfRule>
    <cfRule type="expression" dxfId="170" priority="60">
      <formula>$G77=$I77</formula>
    </cfRule>
  </conditionalFormatting>
  <conditionalFormatting sqref="Q77:Q86">
    <cfRule type="expression" dxfId="169" priority="52">
      <formula>$P77="確認済"</formula>
    </cfRule>
    <cfRule type="expression" dxfId="168" priority="53">
      <formula>Q77&lt;&gt;""</formula>
    </cfRule>
    <cfRule type="expression" dxfId="167" priority="54">
      <formula>$G77="はい"</formula>
    </cfRule>
    <cfRule type="expression" dxfId="115" priority="55">
      <formula>$I77="はい"</formula>
    </cfRule>
    <cfRule type="expression" dxfId="114" priority="56">
      <formula>$G77=$I77</formula>
    </cfRule>
  </conditionalFormatting>
  <conditionalFormatting sqref="G77:N86 P77:Q86">
    <cfRule type="expression" dxfId="166" priority="47">
      <formula>$G$72=""</formula>
    </cfRule>
  </conditionalFormatting>
  <conditionalFormatting sqref="K77:N86 P77:P86">
    <cfRule type="expression" dxfId="165" priority="57">
      <formula>K77&lt;&gt;""</formula>
    </cfRule>
  </conditionalFormatting>
  <conditionalFormatting sqref="O77:O86">
    <cfRule type="expression" dxfId="164" priority="48" stopIfTrue="1">
      <formula>O77&lt;&gt;""</formula>
    </cfRule>
    <cfRule type="expression" dxfId="163" priority="49" stopIfTrue="1">
      <formula>$I77&lt;&gt;""</formula>
    </cfRule>
    <cfRule type="expression" dxfId="162" priority="50" stopIfTrue="1">
      <formula>$G77&lt;&gt;""</formula>
    </cfRule>
    <cfRule type="expression" dxfId="113" priority="51" stopIfTrue="1">
      <formula>$G77=$I77</formula>
    </cfRule>
  </conditionalFormatting>
  <conditionalFormatting sqref="G88:Q88">
    <cfRule type="expression" dxfId="161" priority="46">
      <formula>G88=""</formula>
    </cfRule>
  </conditionalFormatting>
  <conditionalFormatting sqref="K93:N102">
    <cfRule type="expression" dxfId="160" priority="43">
      <formula>$G93="はい"</formula>
    </cfRule>
    <cfRule type="expression" dxfId="159" priority="44">
      <formula>$I93="はい"</formula>
    </cfRule>
    <cfRule type="expression" dxfId="158" priority="45">
      <formula>$G93=$I93</formula>
    </cfRule>
  </conditionalFormatting>
  <conditionalFormatting sqref="Q93:Q102">
    <cfRule type="expression" dxfId="157" priority="37">
      <formula>$P93="確認済"</formula>
    </cfRule>
    <cfRule type="expression" dxfId="156" priority="38">
      <formula>Q93&lt;&gt;""</formula>
    </cfRule>
    <cfRule type="expression" dxfId="155" priority="39">
      <formula>$G93="はい"</formula>
    </cfRule>
    <cfRule type="expression" dxfId="112" priority="40">
      <formula>$I93="はい"</formula>
    </cfRule>
    <cfRule type="expression" dxfId="111" priority="41">
      <formula>$G93=$I93</formula>
    </cfRule>
  </conditionalFormatting>
  <conditionalFormatting sqref="G93:N102 P93:Q102">
    <cfRule type="expression" dxfId="154" priority="32">
      <formula>$G$88=""</formula>
    </cfRule>
  </conditionalFormatting>
  <conditionalFormatting sqref="K93:N102 P93:P102">
    <cfRule type="expression" dxfId="153" priority="42">
      <formula>K93&lt;&gt;""</formula>
    </cfRule>
  </conditionalFormatting>
  <conditionalFormatting sqref="O93:O102">
    <cfRule type="expression" dxfId="152" priority="33" stopIfTrue="1">
      <formula>O93&lt;&gt;""</formula>
    </cfRule>
    <cfRule type="expression" dxfId="151" priority="34" stopIfTrue="1">
      <formula>$I93&lt;&gt;""</formula>
    </cfRule>
    <cfRule type="expression" dxfId="150" priority="35" stopIfTrue="1">
      <formula>$G93&lt;&gt;""</formula>
    </cfRule>
    <cfRule type="expression" dxfId="110" priority="36" stopIfTrue="1">
      <formula>$G93=$I93</formula>
    </cfRule>
  </conditionalFormatting>
  <conditionalFormatting sqref="G104:Q104">
    <cfRule type="expression" dxfId="149" priority="31">
      <formula>G104=""</formula>
    </cfRule>
  </conditionalFormatting>
  <conditionalFormatting sqref="K109:N118">
    <cfRule type="expression" dxfId="148" priority="28">
      <formula>$G109="はい"</formula>
    </cfRule>
    <cfRule type="expression" dxfId="147" priority="29">
      <formula>$I109="はい"</formula>
    </cfRule>
    <cfRule type="expression" dxfId="146" priority="30">
      <formula>$G109=$I109</formula>
    </cfRule>
  </conditionalFormatting>
  <conditionalFormatting sqref="Q109:Q118">
    <cfRule type="expression" dxfId="145" priority="22">
      <formula>$P109="確認済"</formula>
    </cfRule>
    <cfRule type="expression" dxfId="144" priority="23">
      <formula>Q109&lt;&gt;""</formula>
    </cfRule>
    <cfRule type="expression" dxfId="143" priority="24">
      <formula>$G109="はい"</formula>
    </cfRule>
    <cfRule type="expression" dxfId="109" priority="25">
      <formula>$I109="はい"</formula>
    </cfRule>
    <cfRule type="expression" dxfId="108" priority="26">
      <formula>$G109=$I109</formula>
    </cfRule>
  </conditionalFormatting>
  <conditionalFormatting sqref="G109:N118 P109:Q118">
    <cfRule type="expression" dxfId="142" priority="17">
      <formula>$G$104=""</formula>
    </cfRule>
  </conditionalFormatting>
  <conditionalFormatting sqref="K109:N118 P109:P118">
    <cfRule type="expression" dxfId="141" priority="27">
      <formula>K109&lt;&gt;""</formula>
    </cfRule>
  </conditionalFormatting>
  <conditionalFormatting sqref="O109:O118">
    <cfRule type="expression" dxfId="140" priority="18" stopIfTrue="1">
      <formula>O109&lt;&gt;""</formula>
    </cfRule>
    <cfRule type="expression" dxfId="139" priority="19" stopIfTrue="1">
      <formula>$I109&lt;&gt;""</formula>
    </cfRule>
    <cfRule type="expression" dxfId="138" priority="20" stopIfTrue="1">
      <formula>$G109&lt;&gt;""</formula>
    </cfRule>
    <cfRule type="expression" dxfId="107" priority="21" stopIfTrue="1">
      <formula>$G109=$I109</formula>
    </cfRule>
  </conditionalFormatting>
  <conditionalFormatting sqref="G120:Q120">
    <cfRule type="expression" dxfId="137" priority="16">
      <formula>G120=""</formula>
    </cfRule>
  </conditionalFormatting>
  <conditionalFormatting sqref="K125:N134">
    <cfRule type="expression" dxfId="136" priority="13">
      <formula>$G125="はい"</formula>
    </cfRule>
    <cfRule type="expression" dxfId="135" priority="14">
      <formula>$I125="はい"</formula>
    </cfRule>
    <cfRule type="expression" dxfId="134" priority="15">
      <formula>$G125=$I125</formula>
    </cfRule>
  </conditionalFormatting>
  <conditionalFormatting sqref="Q125:Q134">
    <cfRule type="expression" dxfId="133" priority="7">
      <formula>$P125="確認済"</formula>
    </cfRule>
    <cfRule type="expression" dxfId="132" priority="8">
      <formula>Q125&lt;&gt;""</formula>
    </cfRule>
    <cfRule type="expression" dxfId="131" priority="9">
      <formula>$G125="はい"</formula>
    </cfRule>
    <cfRule type="expression" dxfId="106" priority="10">
      <formula>$I125="はい"</formula>
    </cfRule>
    <cfRule type="expression" dxfId="105" priority="11">
      <formula>$G125=$I125</formula>
    </cfRule>
  </conditionalFormatting>
  <conditionalFormatting sqref="G125:N134 P125:Q134">
    <cfRule type="expression" dxfId="130" priority="2">
      <formula>$G$120=""</formula>
    </cfRule>
  </conditionalFormatting>
  <conditionalFormatting sqref="K125:N134 P125:P134">
    <cfRule type="expression" dxfId="129" priority="12">
      <formula>K125&lt;&gt;""</formula>
    </cfRule>
  </conditionalFormatting>
  <conditionalFormatting sqref="O125:O134">
    <cfRule type="expression" dxfId="128" priority="3" stopIfTrue="1">
      <formula>O125&lt;&gt;""</formula>
    </cfRule>
    <cfRule type="expression" dxfId="127" priority="4" stopIfTrue="1">
      <formula>$I125&lt;&gt;""</formula>
    </cfRule>
    <cfRule type="expression" dxfId="126" priority="5" stopIfTrue="1">
      <formula>$G125&lt;&gt;""</formula>
    </cfRule>
    <cfRule type="expression" dxfId="104" priority="6" stopIfTrue="1">
      <formula>$G125=$I125</formula>
    </cfRule>
  </conditionalFormatting>
  <conditionalFormatting sqref="D9:E11">
    <cfRule type="expression" dxfId="125" priority="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4" bottom="0.15748031496062992" header="0.31496062992125984" footer="0.31496062992125984"/>
  <pageSetup paperSize="8" scale="48" fitToHeight="0" orientation="portrait" r:id="rId1"/>
  <headerFooter>
    <oddFooter>&amp;R&amp;P/&amp;N</oddFooter>
  </headerFooter>
  <rowBreaks count="3" manualBreakCount="3">
    <brk id="39" max="16383" man="1"/>
    <brk id="71" max="16383" man="1"/>
    <brk id="10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pageSetUpPr fitToPage="1"/>
  </sheetPr>
  <dimension ref="A1:N145"/>
  <sheetViews>
    <sheetView view="pageBreakPreview" zoomScale="60" zoomScaleNormal="60" zoomScalePageLayoutView="50" workbookViewId="0">
      <selection activeCell="J3" sqref="J3:L3"/>
    </sheetView>
  </sheetViews>
  <sheetFormatPr defaultColWidth="13.125" defaultRowHeight="16.5"/>
  <cols>
    <col min="1" max="1" width="28.625" style="12" customWidth="1"/>
    <col min="2" max="2" width="38.625" style="12" customWidth="1"/>
    <col min="3" max="3" width="31" style="12" customWidth="1"/>
    <col min="4" max="4" width="30.125" style="12" customWidth="1"/>
    <col min="5" max="5" width="31.75" style="10" customWidth="1"/>
    <col min="6" max="6" width="21.25" style="10" customWidth="1"/>
    <col min="7" max="7" width="36.375" style="10" customWidth="1"/>
    <col min="8" max="8" width="30.375" style="10" customWidth="1"/>
    <col min="9" max="9" width="32" style="10" customWidth="1"/>
    <col min="10" max="13" width="20" style="10" customWidth="1"/>
    <col min="14" max="14" width="57.875" style="10" customWidth="1"/>
    <col min="15" max="16384" width="13.125" style="10"/>
  </cols>
  <sheetData>
    <row r="1" spans="1:14" ht="19.5">
      <c r="L1" s="169" t="s">
        <v>244</v>
      </c>
    </row>
    <row r="2" spans="1:14" ht="35.25" customHeight="1">
      <c r="A2" s="632" t="s">
        <v>134</v>
      </c>
      <c r="B2" s="632"/>
      <c r="C2" s="632"/>
      <c r="D2" s="632"/>
      <c r="E2" s="632"/>
      <c r="F2" s="632"/>
      <c r="G2" s="632"/>
      <c r="H2" s="632"/>
      <c r="I2" s="632"/>
      <c r="J2" s="632"/>
      <c r="K2" s="632"/>
      <c r="L2" s="632"/>
      <c r="M2" s="632"/>
      <c r="N2" s="170"/>
    </row>
    <row r="3" spans="1:14" ht="29.25" customHeight="1">
      <c r="A3" s="190"/>
      <c r="B3" s="190"/>
      <c r="C3" s="190"/>
      <c r="D3" s="190"/>
      <c r="E3" s="190"/>
      <c r="F3" s="190"/>
      <c r="G3" s="190"/>
      <c r="H3" s="172"/>
      <c r="I3" s="217" t="s">
        <v>1</v>
      </c>
      <c r="J3" s="597"/>
      <c r="K3" s="421"/>
      <c r="L3" s="323"/>
      <c r="M3" s="170"/>
    </row>
    <row r="4" spans="1:14" s="4" customFormat="1" ht="33.75" customHeight="1">
      <c r="A4" s="643" t="s">
        <v>182</v>
      </c>
      <c r="B4" s="645" t="str">
        <f>IF(様式B!D3="","",様式B!D3)</f>
        <v/>
      </c>
      <c r="C4" s="567"/>
      <c r="D4" s="567"/>
      <c r="E4" s="567"/>
      <c r="F4" s="190"/>
      <c r="G4" s="190"/>
      <c r="H4" s="172"/>
      <c r="I4" s="234" t="s">
        <v>2</v>
      </c>
      <c r="J4" s="598"/>
      <c r="K4" s="599"/>
      <c r="L4" s="600"/>
      <c r="M4" s="171"/>
    </row>
    <row r="5" spans="1:14" s="4" customFormat="1" ht="33.75" customHeight="1">
      <c r="A5" s="644"/>
      <c r="B5" s="450"/>
      <c r="C5" s="450"/>
      <c r="D5" s="450"/>
      <c r="E5" s="450"/>
      <c r="F5" s="190"/>
      <c r="G5" s="190"/>
      <c r="H5" s="172"/>
      <c r="I5" s="234" t="s">
        <v>3</v>
      </c>
      <c r="J5" s="598"/>
      <c r="K5" s="601"/>
      <c r="L5" s="602"/>
      <c r="M5" s="171"/>
    </row>
    <row r="6" spans="1:14" s="4" customFormat="1" ht="33.75" customHeight="1">
      <c r="F6" s="172"/>
      <c r="G6" s="172"/>
      <c r="H6" s="172"/>
      <c r="I6" s="234" t="s">
        <v>4</v>
      </c>
      <c r="J6" s="598" t="s">
        <v>143</v>
      </c>
      <c r="K6" s="599"/>
      <c r="L6" s="600"/>
      <c r="M6" s="171"/>
    </row>
    <row r="7" spans="1:14" s="4" customFormat="1" ht="33.75" customHeight="1">
      <c r="A7" s="178" t="s">
        <v>18</v>
      </c>
      <c r="B7" s="178" t="s">
        <v>19</v>
      </c>
      <c r="D7" s="178" t="s">
        <v>18</v>
      </c>
      <c r="E7" s="671" t="s">
        <v>19</v>
      </c>
      <c r="F7" s="299"/>
      <c r="H7" s="174"/>
      <c r="I7" s="179" t="s">
        <v>135</v>
      </c>
      <c r="K7" s="171"/>
      <c r="L7" s="171"/>
    </row>
    <row r="8" spans="1:14" s="4" customFormat="1" ht="31.5" customHeight="1">
      <c r="A8" s="180" t="str">
        <f>IF(様式C_研究責任医師!C10="","",様式C_研究責任医師!C10)</f>
        <v/>
      </c>
      <c r="B8" s="180" t="str">
        <f>IF(様式C_研究責任医師!D10="","",様式C_研究責任医師!D10)</f>
        <v/>
      </c>
      <c r="D8" s="181" t="str">
        <f>IF(様式C_研究責任医師!F10="","",様式C_研究責任医師!F10)</f>
        <v/>
      </c>
      <c r="E8" s="670" t="str">
        <f>IF(様式C_研究責任医師!H10="","",様式C_研究責任医師!H10)</f>
        <v/>
      </c>
      <c r="F8" s="299"/>
      <c r="H8" s="174"/>
      <c r="I8" s="660" t="str">
        <f>IF(様式B!C6="","",様式B!C6)</f>
        <v/>
      </c>
      <c r="J8" s="661"/>
      <c r="K8" s="661"/>
      <c r="L8" s="583"/>
    </row>
    <row r="9" spans="1:14" s="4" customFormat="1" ht="31.5" customHeight="1">
      <c r="A9" s="180" t="str">
        <f>IF(様式C_研究責任医師!C11="","",様式C_研究責任医師!C11)</f>
        <v/>
      </c>
      <c r="B9" s="180" t="str">
        <f>IF(様式C_研究責任医師!D11="","",様式C_研究責任医師!D11)</f>
        <v/>
      </c>
      <c r="D9" s="181" t="str">
        <f>IF(様式C_研究責任医師!F11="","",様式C_研究責任医師!F11)</f>
        <v/>
      </c>
      <c r="E9" s="670" t="str">
        <f>IF(様式C_研究責任医師!H11="","",様式C_研究責任医師!H11)</f>
        <v/>
      </c>
      <c r="F9" s="299"/>
      <c r="H9" s="174"/>
      <c r="I9" s="662"/>
      <c r="J9" s="663"/>
      <c r="K9" s="663"/>
      <c r="L9" s="589"/>
    </row>
    <row r="10" spans="1:14" s="4" customFormat="1" ht="31.5" customHeight="1">
      <c r="A10" s="180" t="str">
        <f>IF(様式C_研究責任医師!C12="","",様式C_研究責任医師!C12)</f>
        <v/>
      </c>
      <c r="B10" s="180" t="str">
        <f>IF(様式C_研究責任医師!D12="","",様式C_研究責任医師!D12)</f>
        <v/>
      </c>
      <c r="D10" s="181" t="str">
        <f>IF(様式C_研究責任医師!F12="","",様式C_研究責任医師!F12)</f>
        <v/>
      </c>
      <c r="E10" s="670" t="str">
        <f>IF(様式C_研究責任医師!H12="","",様式C_研究責任医師!H12)</f>
        <v/>
      </c>
      <c r="F10" s="299"/>
      <c r="H10" s="174"/>
      <c r="I10" s="662"/>
      <c r="J10" s="663"/>
      <c r="K10" s="663"/>
      <c r="L10" s="589"/>
    </row>
    <row r="11" spans="1:14" s="4" customFormat="1" ht="31.5" customHeight="1">
      <c r="A11" s="180" t="str">
        <f>IF(様式C_研究責任医師!C13="","",様式C_研究責任医師!C13)</f>
        <v/>
      </c>
      <c r="B11" s="180" t="str">
        <f>IF(様式C_研究責任医師!D13="","",様式C_研究責任医師!D13)</f>
        <v/>
      </c>
      <c r="D11" s="181" t="str">
        <f>IF(様式C_研究責任医師!F13="","",様式C_研究責任医師!F13)</f>
        <v/>
      </c>
      <c r="E11" s="670" t="str">
        <f>IF(様式C_研究責任医師!H13="","",様式C_研究責任医師!H13)</f>
        <v/>
      </c>
      <c r="F11" s="299"/>
      <c r="H11" s="174"/>
      <c r="I11" s="664"/>
      <c r="J11" s="665"/>
      <c r="K11" s="665"/>
      <c r="L11" s="451"/>
    </row>
    <row r="12" spans="1:14" s="4" customFormat="1" ht="31.5" customHeight="1">
      <c r="A12" s="180" t="str">
        <f>IF(様式C_研究責任医師!C14="","",様式C_研究責任医師!C14)</f>
        <v/>
      </c>
      <c r="B12" s="180" t="str">
        <f>IF(様式C_研究責任医師!D14="","",様式C_研究責任医師!D14)</f>
        <v/>
      </c>
      <c r="D12" s="181" t="str">
        <f>IF(様式C_研究責任医師!F14="","",様式C_研究責任医師!F14)</f>
        <v/>
      </c>
      <c r="E12" s="670" t="str">
        <f>IF(様式C_研究責任医師!H14="","",様式C_研究責任医師!H14)</f>
        <v/>
      </c>
      <c r="F12" s="299"/>
      <c r="H12" s="174"/>
      <c r="I12" s="182" t="s">
        <v>104</v>
      </c>
      <c r="J12" s="183"/>
      <c r="K12" s="183"/>
      <c r="L12" s="171"/>
    </row>
    <row r="13" spans="1:14" s="4" customFormat="1" ht="31.5" customHeight="1">
      <c r="A13" s="180" t="str">
        <f>IF(様式C_研究責任医師!C15="","",様式C_研究責任医師!C15)</f>
        <v/>
      </c>
      <c r="B13" s="180" t="str">
        <f>IF(様式C_研究責任医師!D15="","",様式C_研究責任医師!D15)</f>
        <v/>
      </c>
      <c r="D13" s="181" t="str">
        <f>IF(様式C_研究責任医師!F15="","",様式C_研究責任医師!F15)</f>
        <v/>
      </c>
      <c r="E13" s="670" t="str">
        <f>IF(様式C_研究責任医師!H15="","",様式C_研究責任医師!H15)</f>
        <v/>
      </c>
      <c r="F13" s="299"/>
      <c r="H13" s="174"/>
      <c r="I13" s="533"/>
      <c r="J13" s="292"/>
      <c r="K13" s="292"/>
      <c r="L13" s="666"/>
    </row>
    <row r="14" spans="1:14" s="4" customFormat="1" ht="31.5" customHeight="1">
      <c r="A14" s="180" t="str">
        <f>IF(様式C_研究責任医師!C16="","",様式C_研究責任医師!C16)</f>
        <v/>
      </c>
      <c r="B14" s="180" t="str">
        <f>IF(様式C_研究責任医師!D16="","",様式C_研究責任医師!D16)</f>
        <v/>
      </c>
      <c r="D14" s="181" t="str">
        <f>IF(様式C_研究責任医師!F16="","",様式C_研究責任医師!F16)</f>
        <v/>
      </c>
      <c r="E14" s="670" t="str">
        <f>IF(様式C_研究責任医師!H16="","",様式C_研究責任医師!H16)</f>
        <v/>
      </c>
      <c r="F14" s="299"/>
      <c r="H14" s="174"/>
      <c r="I14" s="594"/>
      <c r="J14" s="595"/>
      <c r="K14" s="595"/>
      <c r="L14" s="667"/>
    </row>
    <row r="15" spans="1:14" s="4" customFormat="1" ht="31.5" customHeight="1">
      <c r="A15" s="180" t="str">
        <f>IF(様式C_研究責任医師!C17="","",様式C_研究責任医師!C17)</f>
        <v/>
      </c>
      <c r="B15" s="180" t="str">
        <f>IF(様式C_研究責任医師!D17="","",様式C_研究責任医師!D17)</f>
        <v/>
      </c>
      <c r="D15" s="181" t="str">
        <f>IF(様式C_研究責任医師!F17="","",様式C_研究責任医師!F17)</f>
        <v/>
      </c>
      <c r="E15" s="670" t="str">
        <f>IF(様式C_研究責任医師!H17="","",様式C_研究責任医師!H17)</f>
        <v/>
      </c>
      <c r="F15" s="299"/>
      <c r="H15" s="174"/>
      <c r="I15" s="594"/>
      <c r="J15" s="595"/>
      <c r="K15" s="595"/>
      <c r="L15" s="667"/>
    </row>
    <row r="16" spans="1:14"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4" ht="46.5" customHeight="1">
      <c r="A18" s="646" t="s">
        <v>183</v>
      </c>
      <c r="B18" s="647"/>
      <c r="C18" s="648" t="s">
        <v>152</v>
      </c>
      <c r="D18" s="649"/>
      <c r="E18" s="649"/>
      <c r="F18" s="669" t="s">
        <v>136</v>
      </c>
      <c r="G18" s="420"/>
      <c r="H18" s="420"/>
      <c r="I18" s="420"/>
      <c r="J18" s="420"/>
      <c r="K18" s="210" t="s">
        <v>184</v>
      </c>
      <c r="L18" s="210" t="s">
        <v>185</v>
      </c>
      <c r="M18" s="170"/>
    </row>
    <row r="19" spans="1:14" ht="45.75" customHeight="1">
      <c r="A19" s="634" t="str">
        <f>IF(ISNA(VLOOKUP(1,様式B!$A$15:$F$41,6,FALSE)),"",VLOOKUP(1,様式B!$A$15:$F$41,6,FALSE))</f>
        <v/>
      </c>
      <c r="B19" s="635"/>
      <c r="C19" s="654" t="str">
        <f>IF(F19="","","研究資金等を提供(Q2)")</f>
        <v/>
      </c>
      <c r="D19" s="191" t="str">
        <f>IF(C19="","","研究費の受入形態")</f>
        <v/>
      </c>
      <c r="E19" s="236" t="str">
        <f>IF(A19="","",IF(ISNA(VLOOKUP(A19&amp;"1",管計2,2,FALSE)),"",VLOOKUP(A19&amp;"1",管計2,2,FALSE)))</f>
        <v/>
      </c>
      <c r="F19" s="650" t="str">
        <f>IF(ISNA(VLOOKUP(A19,管理計画Q2,4,FALSE)),"",VLOOKUP(A19,管理計画Q2,4,FALSE))</f>
        <v/>
      </c>
      <c r="G19" s="651"/>
      <c r="H19" s="651"/>
      <c r="I19" s="651"/>
      <c r="J19" s="651"/>
      <c r="K19" s="633"/>
      <c r="L19" s="633"/>
      <c r="M19" s="170"/>
    </row>
    <row r="20" spans="1:14" ht="45.75" customHeight="1">
      <c r="A20" s="636"/>
      <c r="B20" s="637"/>
      <c r="C20" s="655"/>
      <c r="D20" s="191" t="str">
        <f>IF(C19="","","受入方法")</f>
        <v/>
      </c>
      <c r="E20" s="236" t="str">
        <f>IF(A19="","",IF(ISNA(VLOOKUP(A19&amp;"2",管計2,2,FALSE)),"",VLOOKUP(A19&amp;"2",管計2,2,FALSE)))</f>
        <v/>
      </c>
      <c r="F20" s="652"/>
      <c r="G20" s="531"/>
      <c r="H20" s="531"/>
      <c r="I20" s="531"/>
      <c r="J20" s="531"/>
      <c r="K20" s="642"/>
      <c r="L20" s="642"/>
      <c r="M20" s="170"/>
    </row>
    <row r="21" spans="1:14" ht="45.75" customHeight="1">
      <c r="A21" s="636"/>
      <c r="B21" s="637"/>
      <c r="C21" s="655"/>
      <c r="D21" s="191" t="str">
        <f>IF(C19="","","受入金額")</f>
        <v/>
      </c>
      <c r="E21" s="237" t="str">
        <f>IF(A19="","",IF(ISNA(VLOOKUP(A19&amp;"3",管計2,2,FALSE)),"",VLOOKUP(A19&amp;"3",管計2,2,FALSE)))</f>
        <v/>
      </c>
      <c r="F21" s="652"/>
      <c r="G21" s="531"/>
      <c r="H21" s="531"/>
      <c r="I21" s="531"/>
      <c r="J21" s="531"/>
      <c r="K21" s="642"/>
      <c r="L21" s="642"/>
      <c r="M21" s="170"/>
    </row>
    <row r="22" spans="1:14" ht="45.75" customHeight="1">
      <c r="A22" s="636"/>
      <c r="B22" s="637"/>
      <c r="C22" s="656"/>
      <c r="D22" s="191" t="str">
        <f>IF(C19="","","契約締結状況")</f>
        <v/>
      </c>
      <c r="E22" s="236" t="str">
        <f>IF(A19="","",IF(ISNA(VLOOKUP(A19&amp;"4",管計2,2,FALSE)),"",VLOOKUP(A19&amp;"4",管計2,2,FALSE)))</f>
        <v/>
      </c>
      <c r="F22" s="653"/>
      <c r="G22" s="532"/>
      <c r="H22" s="532"/>
      <c r="I22" s="532"/>
      <c r="J22" s="532"/>
      <c r="K22" s="333"/>
      <c r="L22" s="333"/>
      <c r="M22" s="170"/>
    </row>
    <row r="23" spans="1:14" ht="68.25" customHeight="1">
      <c r="A23" s="636"/>
      <c r="B23" s="637"/>
      <c r="C23" s="192" t="str">
        <f>IF(F23="","","物品、施設等の提供・貸与(Q3)")</f>
        <v/>
      </c>
      <c r="D23" s="191" t="str">
        <f>IF(C23="","","物品、施設等の内容")</f>
        <v/>
      </c>
      <c r="E23" s="236" t="str">
        <f>IF(A19="","",IF(ISNA(VLOOKUP(A19,管計3,2,FALSE)),"",VLOOKUP(A19,管計3,2,FALSE)))</f>
        <v/>
      </c>
      <c r="F23" s="659" t="str">
        <f>IF(ISNA(VLOOKUP($A19,管理計画Q3,4,FALSE)),"",VLOOKUP($A19,管理計画Q3,4,FALSE))</f>
        <v/>
      </c>
      <c r="G23" s="481"/>
      <c r="H23" s="481"/>
      <c r="I23" s="481"/>
      <c r="J23" s="481"/>
      <c r="K23" s="256"/>
      <c r="L23" s="256"/>
      <c r="M23" s="170"/>
    </row>
    <row r="24" spans="1:14" ht="50.1" customHeight="1">
      <c r="A24" s="636"/>
      <c r="B24" s="637"/>
      <c r="C24" s="640" t="str">
        <f>IF(F24="","","役務提供(Q4)")</f>
        <v/>
      </c>
      <c r="D24" s="203" t="str">
        <f>IF(C24="","","受領する役務の内容")</f>
        <v/>
      </c>
      <c r="E24" s="235" t="str">
        <f>IF(A19="","",IF(ISNA(VLOOKUP(A19&amp;"1",管計4,2,FALSE)),"",VLOOKUP(A19&amp;"1",管計4,2,FALSE)))</f>
        <v/>
      </c>
      <c r="F24" s="650" t="str">
        <f>IF(ISNA(VLOOKUP($A19,管理計画Q4,4,FALSE)),"",VLOOKUP($A19,管理計画Q4,4,FALSE))</f>
        <v/>
      </c>
      <c r="G24" s="651"/>
      <c r="H24" s="651"/>
      <c r="I24" s="651"/>
      <c r="J24" s="651"/>
      <c r="K24" s="633"/>
      <c r="L24" s="633"/>
      <c r="M24" s="170"/>
    </row>
    <row r="25" spans="1:14" ht="50.1" customHeight="1">
      <c r="A25" s="636"/>
      <c r="B25" s="637"/>
      <c r="C25" s="641"/>
      <c r="D25" s="203" t="str">
        <f>IF(C24="","","対象薬剤製薬企業の特定役務への関与の有無")</f>
        <v/>
      </c>
      <c r="E25" s="235" t="str">
        <f>IF(A19="","",IF(ISNA(VLOOKUP(A19&amp;"2",管計4,2,FALSE)),"",VLOOKUP(A19&amp;"2",管計4,2,FALSE)))</f>
        <v/>
      </c>
      <c r="F25" s="653"/>
      <c r="G25" s="532"/>
      <c r="H25" s="532"/>
      <c r="I25" s="532"/>
      <c r="J25" s="532"/>
      <c r="K25" s="333"/>
      <c r="L25" s="333"/>
      <c r="M25" s="170"/>
    </row>
    <row r="26" spans="1:14" ht="50.1" customHeight="1">
      <c r="A26" s="636"/>
      <c r="B26" s="637"/>
      <c r="C26" s="640" t="str">
        <f>IF(F26="","","製薬企業等の在籍者の従事(Q5)")</f>
        <v/>
      </c>
      <c r="D26" s="203" t="str">
        <f>IF(C26="","","受領する役務の内容")</f>
        <v/>
      </c>
      <c r="E26" s="235" t="str">
        <f>IF(A19="","",IF(ISNA(VLOOKUP(A19&amp;"1",管計5,2,FALSE)),"",VLOOKUP(A19&amp;"1",管計5,2,FALSE)))</f>
        <v/>
      </c>
      <c r="F26" s="650" t="str">
        <f>IF(ISNA(VLOOKUP($A19,管理計画Q5,4,FALSE)),"",VLOOKUP($A19,管理計画Q5,4,FALSE))</f>
        <v/>
      </c>
      <c r="G26" s="651"/>
      <c r="H26" s="651"/>
      <c r="I26" s="651"/>
      <c r="J26" s="651"/>
      <c r="K26" s="633"/>
      <c r="L26" s="633"/>
      <c r="M26" s="170"/>
    </row>
    <row r="27" spans="1:14" ht="50.1" customHeight="1">
      <c r="A27" s="638"/>
      <c r="B27" s="639"/>
      <c r="C27" s="641"/>
      <c r="D27" s="203" t="str">
        <f>IF(C26="","","対象薬剤製薬企業の特定役務への関与の有無")</f>
        <v/>
      </c>
      <c r="E27" s="235" t="str">
        <f>IF(A19="","",IF(ISNA(VLOOKUP(A19&amp;"2",管計5,2,FALSE)),"",VLOOKUP(A19&amp;"2",管計5,2,FALSE)))</f>
        <v/>
      </c>
      <c r="F27" s="653"/>
      <c r="G27" s="532"/>
      <c r="H27" s="532"/>
      <c r="I27" s="532"/>
      <c r="J27" s="532"/>
      <c r="K27" s="333"/>
      <c r="L27" s="333"/>
      <c r="M27" s="170"/>
    </row>
    <row r="28" spans="1:14" ht="45.75" customHeight="1">
      <c r="A28" s="634" t="str">
        <f>IF(ISNA(VLOOKUP(2,様式B!$A$15:$F$41,6,FALSE)),"",VLOOKUP(2,様式B!$A$15:$F$41,6,FALSE))</f>
        <v/>
      </c>
      <c r="B28" s="635"/>
      <c r="C28" s="654" t="str">
        <f>IF(F28="","","研究資金等を提供(Q2)")</f>
        <v/>
      </c>
      <c r="D28" s="191" t="str">
        <f>IF(C28="","","研究費の受入形態")</f>
        <v/>
      </c>
      <c r="E28" s="236" t="str">
        <f>IF(A28="","",IF(ISNA(VLOOKUP(A28&amp;"1",管計2,2,FALSE)),"",VLOOKUP(A28&amp;"1",管計2,2,FALSE)))</f>
        <v/>
      </c>
      <c r="F28" s="650" t="str">
        <f>IF(ISNA(VLOOKUP(A28,管理計画Q2,4,FALSE)),"",VLOOKUP(A28,管理計画Q2,4,FALSE))</f>
        <v/>
      </c>
      <c r="G28" s="651"/>
      <c r="H28" s="651"/>
      <c r="I28" s="651"/>
      <c r="J28" s="651"/>
      <c r="K28" s="633"/>
      <c r="L28" s="633"/>
      <c r="M28" s="170"/>
    </row>
    <row r="29" spans="1:14" ht="45.75" customHeight="1">
      <c r="A29" s="636"/>
      <c r="B29" s="637"/>
      <c r="C29" s="655"/>
      <c r="D29" s="191" t="str">
        <f>IF(C28="","","受入方法")</f>
        <v/>
      </c>
      <c r="E29" s="236" t="str">
        <f>IF(A28="","",IF(ISNA(VLOOKUP(A28&amp;"2",管計2,2,FALSE)),"",VLOOKUP(A28&amp;"2",管計2,2,FALSE)))</f>
        <v/>
      </c>
      <c r="F29" s="652"/>
      <c r="G29" s="531"/>
      <c r="H29" s="531"/>
      <c r="I29" s="531"/>
      <c r="J29" s="531"/>
      <c r="K29" s="642"/>
      <c r="L29" s="642"/>
      <c r="M29" s="170"/>
    </row>
    <row r="30" spans="1:14" ht="45.75" customHeight="1">
      <c r="A30" s="636"/>
      <c r="B30" s="637"/>
      <c r="C30" s="655"/>
      <c r="D30" s="191" t="str">
        <f>IF(C28="","","受入金額")</f>
        <v/>
      </c>
      <c r="E30" s="237" t="str">
        <f>IF(A28="","",IF(ISNA(VLOOKUP(A28&amp;"3",管計2,2,FALSE)),"",VLOOKUP(A28&amp;"3",管計2,2,FALSE)))</f>
        <v/>
      </c>
      <c r="F30" s="652"/>
      <c r="G30" s="531"/>
      <c r="H30" s="531"/>
      <c r="I30" s="531"/>
      <c r="J30" s="531"/>
      <c r="K30" s="642"/>
      <c r="L30" s="642"/>
      <c r="M30" s="170"/>
    </row>
    <row r="31" spans="1:14" ht="45.75" customHeight="1">
      <c r="A31" s="636"/>
      <c r="B31" s="637"/>
      <c r="C31" s="656"/>
      <c r="D31" s="191" t="str">
        <f>IF(C28="","","契約締結状況")</f>
        <v/>
      </c>
      <c r="E31" s="236" t="str">
        <f>IF(A28="","",IF(ISNA(VLOOKUP(A28&amp;"4",管計2,2,FALSE)),"",VLOOKUP(A28&amp;"4",管計2,2,FALSE)))</f>
        <v/>
      </c>
      <c r="F31" s="653"/>
      <c r="G31" s="532"/>
      <c r="H31" s="532"/>
      <c r="I31" s="532"/>
      <c r="J31" s="532"/>
      <c r="K31" s="333"/>
      <c r="L31" s="333"/>
      <c r="M31" s="170"/>
    </row>
    <row r="32" spans="1:14" ht="68.25" customHeight="1">
      <c r="A32" s="636"/>
      <c r="B32" s="637"/>
      <c r="C32" s="192" t="str">
        <f>IF(F32="","","物品、施設等の提供・貸与(Q3)")</f>
        <v/>
      </c>
      <c r="D32" s="191" t="str">
        <f>IF(C32="","","物品、施設等の内容")</f>
        <v/>
      </c>
      <c r="E32" s="236" t="str">
        <f>IF(A28="","",IF(ISNA(VLOOKUP(A28,管計3,2,FALSE)),"",VLOOKUP(A28,管計3,2,FALSE)))</f>
        <v/>
      </c>
      <c r="F32" s="659" t="str">
        <f>IF(ISNA(VLOOKUP($A28,管理計画Q3,4,FALSE)),"",VLOOKUP($A28,管理計画Q3,4,FALSE))</f>
        <v/>
      </c>
      <c r="G32" s="481"/>
      <c r="H32" s="481"/>
      <c r="I32" s="481"/>
      <c r="J32" s="481"/>
      <c r="K32" s="256"/>
      <c r="L32" s="256"/>
      <c r="M32" s="170"/>
    </row>
    <row r="33" spans="1:13" ht="50.1" customHeight="1">
      <c r="A33" s="636"/>
      <c r="B33" s="637"/>
      <c r="C33" s="640" t="str">
        <f>IF(F33="","","役務提供(Q4)")</f>
        <v/>
      </c>
      <c r="D33" s="203" t="str">
        <f>IF(C33="","","受領する役務の内容")</f>
        <v/>
      </c>
      <c r="E33" s="235" t="str">
        <f>IF(A28="","",IF(ISNA(VLOOKUP(A28&amp;"1",管計4,2,FALSE)),"",VLOOKUP(A28&amp;"1",管計4,2,FALSE)))</f>
        <v/>
      </c>
      <c r="F33" s="650" t="str">
        <f>IF(ISNA(VLOOKUP($A28,管理計画Q4,4,FALSE)),"",VLOOKUP($A28,管理計画Q4,4,FALSE))</f>
        <v/>
      </c>
      <c r="G33" s="651"/>
      <c r="H33" s="651"/>
      <c r="I33" s="651"/>
      <c r="J33" s="651"/>
      <c r="K33" s="633"/>
      <c r="L33" s="633"/>
      <c r="M33" s="170"/>
    </row>
    <row r="34" spans="1:13" ht="50.1" customHeight="1">
      <c r="A34" s="636"/>
      <c r="B34" s="637"/>
      <c r="C34" s="641"/>
      <c r="D34" s="203" t="str">
        <f>IF(C33="","","対象薬剤製薬企業の特定役務への関与の有無")</f>
        <v/>
      </c>
      <c r="E34" s="235" t="str">
        <f>IF(A28="","",IF(ISNA(VLOOKUP(A28&amp;"2",管計4,2,FALSE)),"",VLOOKUP(A28&amp;"2",管計4,2,FALSE)))</f>
        <v/>
      </c>
      <c r="F34" s="653"/>
      <c r="G34" s="532"/>
      <c r="H34" s="532"/>
      <c r="I34" s="532"/>
      <c r="J34" s="532"/>
      <c r="K34" s="333"/>
      <c r="L34" s="333"/>
      <c r="M34" s="170"/>
    </row>
    <row r="35" spans="1:13" ht="50.1" customHeight="1">
      <c r="A35" s="636"/>
      <c r="B35" s="637"/>
      <c r="C35" s="640" t="str">
        <f>IF(F35="","","製薬企業等の在籍者の従事(Q5)")</f>
        <v/>
      </c>
      <c r="D35" s="203" t="str">
        <f>IF(C35="","","受領する役務の内容")</f>
        <v/>
      </c>
      <c r="E35" s="235" t="str">
        <f>IF(A28="","",IF(ISNA(VLOOKUP(A28&amp;"1",管計5,2,FALSE)),"",VLOOKUP(A28&amp;"1",管計5,2,FALSE)))</f>
        <v/>
      </c>
      <c r="F35" s="650" t="str">
        <f>IF(ISNA(VLOOKUP($A28,管理計画Q5,4,FALSE)),"",VLOOKUP($A28,管理計画Q5,4,FALSE))</f>
        <v/>
      </c>
      <c r="G35" s="651"/>
      <c r="H35" s="651"/>
      <c r="I35" s="651"/>
      <c r="J35" s="651"/>
      <c r="K35" s="633"/>
      <c r="L35" s="633"/>
      <c r="M35" s="170"/>
    </row>
    <row r="36" spans="1:13" ht="50.1" customHeight="1">
      <c r="A36" s="638"/>
      <c r="B36" s="639"/>
      <c r="C36" s="641"/>
      <c r="D36" s="203" t="str">
        <f>IF(C35="","","対象薬剤製薬企業の特定役務への関与の有無")</f>
        <v/>
      </c>
      <c r="E36" s="235" t="str">
        <f>IF(A28="","",IF(ISNA(VLOOKUP(A28&amp;"2",管計5,2,FALSE)),"",VLOOKUP(A28&amp;"2",管計5,2,FALSE)))</f>
        <v/>
      </c>
      <c r="F36" s="653"/>
      <c r="G36" s="532"/>
      <c r="H36" s="532"/>
      <c r="I36" s="532"/>
      <c r="J36" s="532"/>
      <c r="K36" s="333"/>
      <c r="L36" s="333"/>
      <c r="M36" s="170"/>
    </row>
    <row r="37" spans="1:13" ht="45.75" customHeight="1">
      <c r="A37" s="634" t="str">
        <f>IF(ISNA(VLOOKUP(3,様式B!$A$15:$F$41,6,FALSE)),"",VLOOKUP(3,様式B!$A$15:$F$41,6,FALSE))</f>
        <v/>
      </c>
      <c r="B37" s="635"/>
      <c r="C37" s="654" t="str">
        <f>IF(F37="","","研究資金等を提供(Q2)")</f>
        <v/>
      </c>
      <c r="D37" s="191" t="str">
        <f>IF(C37="","","研究費の受入形態")</f>
        <v/>
      </c>
      <c r="E37" s="236" t="str">
        <f>IF(A37="","",IF(ISNA(VLOOKUP(A37&amp;"1",管計2,2,FALSE)),"",VLOOKUP(A37&amp;"1",管計2,2,FALSE)))</f>
        <v/>
      </c>
      <c r="F37" s="650" t="str">
        <f>IF(ISNA(VLOOKUP(A37,管理計画Q2,4,FALSE)),"",VLOOKUP(A37,管理計画Q2,4,FALSE))</f>
        <v/>
      </c>
      <c r="G37" s="651"/>
      <c r="H37" s="651"/>
      <c r="I37" s="651"/>
      <c r="J37" s="651"/>
      <c r="K37" s="633"/>
      <c r="L37" s="633"/>
      <c r="M37" s="170"/>
    </row>
    <row r="38" spans="1:13" ht="45.75" customHeight="1">
      <c r="A38" s="636"/>
      <c r="B38" s="637"/>
      <c r="C38" s="655"/>
      <c r="D38" s="191" t="str">
        <f>IF(C37="","","受入方法")</f>
        <v/>
      </c>
      <c r="E38" s="236" t="str">
        <f>IF(A37="","",IF(ISNA(VLOOKUP(A37&amp;"2",管計2,2,FALSE)),"",VLOOKUP(A37&amp;"2",管計2,2,FALSE)))</f>
        <v/>
      </c>
      <c r="F38" s="652"/>
      <c r="G38" s="531"/>
      <c r="H38" s="531"/>
      <c r="I38" s="531"/>
      <c r="J38" s="531"/>
      <c r="K38" s="642"/>
      <c r="L38" s="642"/>
      <c r="M38" s="170"/>
    </row>
    <row r="39" spans="1:13" ht="45.75" customHeight="1">
      <c r="A39" s="636"/>
      <c r="B39" s="637"/>
      <c r="C39" s="655"/>
      <c r="D39" s="191" t="str">
        <f>IF(C37="","","受入金額")</f>
        <v/>
      </c>
      <c r="E39" s="237" t="str">
        <f>IF(A37="","",IF(ISNA(VLOOKUP(A37&amp;"3",管計2,2,FALSE)),"",VLOOKUP(A37&amp;"3",管計2,2,FALSE)))</f>
        <v/>
      </c>
      <c r="F39" s="652"/>
      <c r="G39" s="531"/>
      <c r="H39" s="531"/>
      <c r="I39" s="531"/>
      <c r="J39" s="531"/>
      <c r="K39" s="642"/>
      <c r="L39" s="642"/>
      <c r="M39" s="170"/>
    </row>
    <row r="40" spans="1:13" ht="45.75" customHeight="1">
      <c r="A40" s="636"/>
      <c r="B40" s="637"/>
      <c r="C40" s="656"/>
      <c r="D40" s="191" t="str">
        <f>IF(C37="","","契約締結状況")</f>
        <v/>
      </c>
      <c r="E40" s="236" t="str">
        <f>IF(A37="","",IF(ISNA(VLOOKUP(A37&amp;"4",管計2,2,FALSE)),"",VLOOKUP(A37&amp;"4",管計2,2,FALSE)))</f>
        <v/>
      </c>
      <c r="F40" s="653"/>
      <c r="G40" s="532"/>
      <c r="H40" s="532"/>
      <c r="I40" s="532"/>
      <c r="J40" s="532"/>
      <c r="K40" s="333"/>
      <c r="L40" s="333"/>
      <c r="M40" s="170"/>
    </row>
    <row r="41" spans="1:13" ht="68.25" customHeight="1">
      <c r="A41" s="636"/>
      <c r="B41" s="637"/>
      <c r="C41" s="192" t="str">
        <f>IF(F41="","","物品、施設等の提供・貸与(Q3)")</f>
        <v/>
      </c>
      <c r="D41" s="191" t="str">
        <f>IF(C41="","","物品、施設等の内容")</f>
        <v/>
      </c>
      <c r="E41" s="236" t="str">
        <f>IF(A37="","",IF(ISNA(VLOOKUP(A37,管計3,2,FALSE)),"",VLOOKUP(A37,管計3,2,FALSE)))</f>
        <v/>
      </c>
      <c r="F41" s="659" t="str">
        <f>IF(ISNA(VLOOKUP($A37,管理計画Q3,4,FALSE)),"",VLOOKUP($A37,管理計画Q3,4,FALSE))</f>
        <v/>
      </c>
      <c r="G41" s="481"/>
      <c r="H41" s="481"/>
      <c r="I41" s="481"/>
      <c r="J41" s="481"/>
      <c r="K41" s="256"/>
      <c r="L41" s="256"/>
      <c r="M41" s="170"/>
    </row>
    <row r="42" spans="1:13" ht="50.1" customHeight="1">
      <c r="A42" s="636"/>
      <c r="B42" s="637"/>
      <c r="C42" s="640" t="str">
        <f>IF(F42="","","役務提供(Q4)")</f>
        <v/>
      </c>
      <c r="D42" s="203" t="str">
        <f>IF(C42="","","受領する役務の内容")</f>
        <v/>
      </c>
      <c r="E42" s="235" t="str">
        <f>IF(A37="","",IF(ISNA(VLOOKUP(A37&amp;"1",管計4,2,FALSE)),"",VLOOKUP(A37&amp;"1",管計4,2,FALSE)))</f>
        <v/>
      </c>
      <c r="F42" s="650" t="str">
        <f>IF(ISNA(VLOOKUP($A37,管理計画Q4,4,FALSE)),"",VLOOKUP($A37,管理計画Q4,4,FALSE))</f>
        <v/>
      </c>
      <c r="G42" s="651"/>
      <c r="H42" s="651"/>
      <c r="I42" s="651"/>
      <c r="J42" s="651"/>
      <c r="K42" s="633"/>
      <c r="L42" s="633"/>
      <c r="M42" s="170"/>
    </row>
    <row r="43" spans="1:13" ht="50.1" customHeight="1">
      <c r="A43" s="636"/>
      <c r="B43" s="637"/>
      <c r="C43" s="641"/>
      <c r="D43" s="203" t="str">
        <f>IF(C42="","","対象薬剤製薬企業の特定役務への関与の有無")</f>
        <v/>
      </c>
      <c r="E43" s="235" t="str">
        <f>IF(A37="","",IF(ISNA(VLOOKUP(A37&amp;"2",管計4,2,FALSE)),"",VLOOKUP(A37&amp;"2",管計4,2,FALSE)))</f>
        <v/>
      </c>
      <c r="F43" s="653"/>
      <c r="G43" s="532"/>
      <c r="H43" s="532"/>
      <c r="I43" s="532"/>
      <c r="J43" s="532"/>
      <c r="K43" s="333"/>
      <c r="L43" s="333"/>
      <c r="M43" s="170"/>
    </row>
    <row r="44" spans="1:13" ht="50.1" customHeight="1">
      <c r="A44" s="636"/>
      <c r="B44" s="637"/>
      <c r="C44" s="640" t="str">
        <f>IF(F44="","","製薬企業等の在籍者の従事(Q5)")</f>
        <v/>
      </c>
      <c r="D44" s="203" t="str">
        <f>IF(C44="","","受領する役務の内容")</f>
        <v/>
      </c>
      <c r="E44" s="235" t="str">
        <f>IF(A37="","",IF(ISNA(VLOOKUP(A37&amp;"1",管計5,2,FALSE)),"",VLOOKUP(A37&amp;"1",管計5,2,FALSE)))</f>
        <v/>
      </c>
      <c r="F44" s="650" t="str">
        <f>IF(ISNA(VLOOKUP($A37,管理計画Q5,4,FALSE)),"",VLOOKUP($A37,管理計画Q5,4,FALSE))</f>
        <v/>
      </c>
      <c r="G44" s="651"/>
      <c r="H44" s="651"/>
      <c r="I44" s="651"/>
      <c r="J44" s="651"/>
      <c r="K44" s="633"/>
      <c r="L44" s="633"/>
      <c r="M44" s="170"/>
    </row>
    <row r="45" spans="1:13" ht="50.1" customHeight="1">
      <c r="A45" s="638"/>
      <c r="B45" s="639"/>
      <c r="C45" s="641"/>
      <c r="D45" s="203" t="str">
        <f>IF(C44="","","対象薬剤製薬企業の特定役務への関与の有無")</f>
        <v/>
      </c>
      <c r="E45" s="235" t="str">
        <f>IF(A37="","",IF(ISNA(VLOOKUP(A37&amp;"2",管計5,2,FALSE)),"",VLOOKUP(A37&amp;"2",管計5,2,FALSE)))</f>
        <v/>
      </c>
      <c r="F45" s="653"/>
      <c r="G45" s="532"/>
      <c r="H45" s="532"/>
      <c r="I45" s="532"/>
      <c r="J45" s="532"/>
      <c r="K45" s="333"/>
      <c r="L45" s="333"/>
      <c r="M45" s="170"/>
    </row>
    <row r="46" spans="1:13" ht="45.75" customHeight="1">
      <c r="A46" s="634" t="str">
        <f>IF(ISNA(VLOOKUP(4,様式B!$A$15:$F$41,6,FALSE)),"",VLOOKUP(4,様式B!$A$15:$F$41,6,FALSE))</f>
        <v/>
      </c>
      <c r="B46" s="635"/>
      <c r="C46" s="654" t="str">
        <f>IF(F46="","","研究資金等を提供(Q2)")</f>
        <v/>
      </c>
      <c r="D46" s="191" t="str">
        <f>IF(C46="","","研究費の受入形態")</f>
        <v/>
      </c>
      <c r="E46" s="236" t="str">
        <f>IF(A46="","",IF(ISNA(VLOOKUP(A46&amp;"1",管計2,2,FALSE)),"",VLOOKUP(A46&amp;"1",管計2,2,FALSE)))</f>
        <v/>
      </c>
      <c r="F46" s="650" t="str">
        <f>IF(ISNA(VLOOKUP(A46,管理計画Q2,4,FALSE)),"",VLOOKUP(A46,管理計画Q2,4,FALSE))</f>
        <v/>
      </c>
      <c r="G46" s="651"/>
      <c r="H46" s="651"/>
      <c r="I46" s="651"/>
      <c r="J46" s="651"/>
      <c r="K46" s="633"/>
      <c r="L46" s="633"/>
      <c r="M46" s="170"/>
    </row>
    <row r="47" spans="1:13" ht="45.75" customHeight="1">
      <c r="A47" s="636"/>
      <c r="B47" s="637"/>
      <c r="C47" s="655"/>
      <c r="D47" s="191" t="str">
        <f>IF(C46="","","受入方法")</f>
        <v/>
      </c>
      <c r="E47" s="236" t="str">
        <f>IF(A46="","",IF(ISNA(VLOOKUP(A46&amp;"2",管計2,2,FALSE)),"",VLOOKUP(A46&amp;"2",管計2,2,FALSE)))</f>
        <v/>
      </c>
      <c r="F47" s="652"/>
      <c r="G47" s="531"/>
      <c r="H47" s="531"/>
      <c r="I47" s="531"/>
      <c r="J47" s="531"/>
      <c r="K47" s="642"/>
      <c r="L47" s="642"/>
      <c r="M47" s="170"/>
    </row>
    <row r="48" spans="1:13" ht="45.75" customHeight="1">
      <c r="A48" s="636"/>
      <c r="B48" s="637"/>
      <c r="C48" s="655"/>
      <c r="D48" s="191" t="str">
        <f>IF(C46="","","受入金額")</f>
        <v/>
      </c>
      <c r="E48" s="237" t="str">
        <f>IF(A46="","",IF(ISNA(VLOOKUP(A46&amp;"3",管計2,2,FALSE)),"",VLOOKUP(A46&amp;"3",管計2,2,FALSE)))</f>
        <v/>
      </c>
      <c r="F48" s="652"/>
      <c r="G48" s="531"/>
      <c r="H48" s="531"/>
      <c r="I48" s="531"/>
      <c r="J48" s="531"/>
      <c r="K48" s="642"/>
      <c r="L48" s="642"/>
      <c r="M48" s="170"/>
    </row>
    <row r="49" spans="1:13" ht="45.75" customHeight="1">
      <c r="A49" s="636"/>
      <c r="B49" s="637"/>
      <c r="C49" s="656"/>
      <c r="D49" s="191" t="str">
        <f>IF(C46="","","契約締結状況")</f>
        <v/>
      </c>
      <c r="E49" s="236" t="str">
        <f>IF(A46="","",IF(ISNA(VLOOKUP(A46&amp;"4",管計2,2,FALSE)),"",VLOOKUP(A46&amp;"4",管計2,2,FALSE)))</f>
        <v/>
      </c>
      <c r="F49" s="653"/>
      <c r="G49" s="532"/>
      <c r="H49" s="532"/>
      <c r="I49" s="532"/>
      <c r="J49" s="532"/>
      <c r="K49" s="333"/>
      <c r="L49" s="333"/>
      <c r="M49" s="170"/>
    </row>
    <row r="50" spans="1:13" ht="68.25" customHeight="1">
      <c r="A50" s="636"/>
      <c r="B50" s="637"/>
      <c r="C50" s="192" t="str">
        <f>IF(F50="","","物品、施設等の提供・貸与(Q3)")</f>
        <v/>
      </c>
      <c r="D50" s="191" t="str">
        <f>IF(C50="","","物品、施設等の内容")</f>
        <v/>
      </c>
      <c r="E50" s="236" t="str">
        <f>IF(A46="","",IF(ISNA(VLOOKUP(A46,管計3,2,FALSE)),"",VLOOKUP(A46,管計3,2,FALSE)))</f>
        <v/>
      </c>
      <c r="F50" s="659" t="str">
        <f>IF(ISNA(VLOOKUP($A46,管理計画Q3,4,FALSE)),"",VLOOKUP($A46,管理計画Q3,4,FALSE))</f>
        <v/>
      </c>
      <c r="G50" s="481"/>
      <c r="H50" s="481"/>
      <c r="I50" s="481"/>
      <c r="J50" s="481"/>
      <c r="K50" s="256"/>
      <c r="L50" s="256"/>
      <c r="M50" s="170"/>
    </row>
    <row r="51" spans="1:13" ht="50.1" customHeight="1">
      <c r="A51" s="636"/>
      <c r="B51" s="637"/>
      <c r="C51" s="640" t="str">
        <f>IF(F51="","","役務提供(Q4)")</f>
        <v/>
      </c>
      <c r="D51" s="203" t="str">
        <f>IF(C51="","","受領する役務の内容")</f>
        <v/>
      </c>
      <c r="E51" s="235" t="str">
        <f>IF(A46="","",IF(ISNA(VLOOKUP(A46&amp;"1",管計4,2,FALSE)),"",VLOOKUP(A46&amp;"1",管計4,2,FALSE)))</f>
        <v/>
      </c>
      <c r="F51" s="650" t="str">
        <f>IF(ISNA(VLOOKUP($A46,管理計画Q4,4,FALSE)),"",VLOOKUP($A46,管理計画Q4,4,FALSE))</f>
        <v/>
      </c>
      <c r="G51" s="651"/>
      <c r="H51" s="651"/>
      <c r="I51" s="651"/>
      <c r="J51" s="651"/>
      <c r="K51" s="633"/>
      <c r="L51" s="633"/>
      <c r="M51" s="170"/>
    </row>
    <row r="52" spans="1:13" ht="50.1" customHeight="1">
      <c r="A52" s="636"/>
      <c r="B52" s="637"/>
      <c r="C52" s="641"/>
      <c r="D52" s="203" t="str">
        <f>IF(C51="","","対象薬剤製薬企業の特定役務への関与の有無")</f>
        <v/>
      </c>
      <c r="E52" s="235" t="str">
        <f>IF(A46="","",IF(ISNA(VLOOKUP(A46&amp;"2",管計4,2,FALSE)),"",VLOOKUP(A46&amp;"2",管計4,2,FALSE)))</f>
        <v/>
      </c>
      <c r="F52" s="653"/>
      <c r="G52" s="532"/>
      <c r="H52" s="532"/>
      <c r="I52" s="532"/>
      <c r="J52" s="532"/>
      <c r="K52" s="333"/>
      <c r="L52" s="333"/>
      <c r="M52" s="170"/>
    </row>
    <row r="53" spans="1:13" ht="50.1" customHeight="1">
      <c r="A53" s="636"/>
      <c r="B53" s="637"/>
      <c r="C53" s="640" t="str">
        <f>IF(F53="","","製薬企業等の在籍者の従事(Q5)")</f>
        <v/>
      </c>
      <c r="D53" s="203" t="str">
        <f>IF(C53="","","受領する役務の内容")</f>
        <v/>
      </c>
      <c r="E53" s="235" t="str">
        <f>IF(A46="","",IF(ISNA(VLOOKUP(A46&amp;"1",管計5,2,FALSE)),"",VLOOKUP(A46&amp;"1",管計5,2,FALSE)))</f>
        <v/>
      </c>
      <c r="F53" s="650" t="str">
        <f>IF(ISNA(VLOOKUP($A46,管理計画Q5,4,FALSE)),"",VLOOKUP($A46,管理計画Q5,4,FALSE))</f>
        <v/>
      </c>
      <c r="G53" s="651"/>
      <c r="H53" s="651"/>
      <c r="I53" s="651"/>
      <c r="J53" s="651"/>
      <c r="K53" s="633"/>
      <c r="L53" s="633"/>
      <c r="M53" s="170"/>
    </row>
    <row r="54" spans="1:13" ht="50.1" customHeight="1">
      <c r="A54" s="638"/>
      <c r="B54" s="639"/>
      <c r="C54" s="641"/>
      <c r="D54" s="203" t="str">
        <f>IF(C53="","","対象薬剤製薬企業の特定役務への関与の有無")</f>
        <v/>
      </c>
      <c r="E54" s="235" t="str">
        <f>IF(A46="","",IF(ISNA(VLOOKUP(A46&amp;"2",管計5,2,FALSE)),"",VLOOKUP(A46&amp;"2",管計5,2,FALSE)))</f>
        <v/>
      </c>
      <c r="F54" s="653"/>
      <c r="G54" s="532"/>
      <c r="H54" s="532"/>
      <c r="I54" s="532"/>
      <c r="J54" s="532"/>
      <c r="K54" s="333"/>
      <c r="L54" s="333"/>
      <c r="M54" s="170"/>
    </row>
    <row r="55" spans="1:13" ht="45.75" customHeight="1">
      <c r="A55" s="634" t="str">
        <f>IF(ISNA(VLOOKUP(5,様式B!$A$15:$F$41,6,FALSE)),"",VLOOKUP(5,様式B!$A$15:$F$41,6,FALSE))</f>
        <v/>
      </c>
      <c r="B55" s="635"/>
      <c r="C55" s="654" t="str">
        <f>IF(F55="","","研究資金等を提供(Q2)")</f>
        <v/>
      </c>
      <c r="D55" s="191" t="str">
        <f>IF(C55="","","研究費の受入形態")</f>
        <v/>
      </c>
      <c r="E55" s="236" t="str">
        <f>IF(A55="","",IF(ISNA(VLOOKUP(A55&amp;"1",管計2,2,FALSE)),"",VLOOKUP(A55&amp;"1",管計2,2,FALSE)))</f>
        <v/>
      </c>
      <c r="F55" s="650" t="str">
        <f>IF(ISNA(VLOOKUP(A55,管理計画Q2,4,FALSE)),"",VLOOKUP(A55,管理計画Q2,4,FALSE))</f>
        <v/>
      </c>
      <c r="G55" s="651"/>
      <c r="H55" s="651"/>
      <c r="I55" s="651"/>
      <c r="J55" s="651"/>
      <c r="K55" s="633"/>
      <c r="L55" s="633"/>
      <c r="M55" s="170"/>
    </row>
    <row r="56" spans="1:13" ht="45.75" customHeight="1">
      <c r="A56" s="636"/>
      <c r="B56" s="637"/>
      <c r="C56" s="655"/>
      <c r="D56" s="191" t="str">
        <f>IF(C55="","","受入方法")</f>
        <v/>
      </c>
      <c r="E56" s="236" t="str">
        <f>IF(A55="","",IF(ISNA(VLOOKUP(A55&amp;"2",管計2,2,FALSE)),"",VLOOKUP(A55&amp;"2",管計2,2,FALSE)))</f>
        <v/>
      </c>
      <c r="F56" s="652"/>
      <c r="G56" s="531"/>
      <c r="H56" s="531"/>
      <c r="I56" s="531"/>
      <c r="J56" s="531"/>
      <c r="K56" s="642"/>
      <c r="L56" s="642"/>
      <c r="M56" s="170"/>
    </row>
    <row r="57" spans="1:13" ht="45.75" customHeight="1">
      <c r="A57" s="636"/>
      <c r="B57" s="637"/>
      <c r="C57" s="655"/>
      <c r="D57" s="191" t="str">
        <f>IF(C55="","","受入金額")</f>
        <v/>
      </c>
      <c r="E57" s="237" t="str">
        <f>IF(A55="","",IF(ISNA(VLOOKUP(A55&amp;"3",管計2,2,FALSE)),"",VLOOKUP(A55&amp;"3",管計2,2,FALSE)))</f>
        <v/>
      </c>
      <c r="F57" s="652"/>
      <c r="G57" s="531"/>
      <c r="H57" s="531"/>
      <c r="I57" s="531"/>
      <c r="J57" s="531"/>
      <c r="K57" s="642"/>
      <c r="L57" s="642"/>
      <c r="M57" s="170"/>
    </row>
    <row r="58" spans="1:13" ht="45.75" customHeight="1">
      <c r="A58" s="636"/>
      <c r="B58" s="637"/>
      <c r="C58" s="656"/>
      <c r="D58" s="191" t="str">
        <f>IF(C55="","","契約締結状況")</f>
        <v/>
      </c>
      <c r="E58" s="236" t="str">
        <f>IF(A55="","",IF(ISNA(VLOOKUP(A55&amp;"4",管計2,2,FALSE)),"",VLOOKUP(A55&amp;"4",管計2,2,FALSE)))</f>
        <v/>
      </c>
      <c r="F58" s="653"/>
      <c r="G58" s="532"/>
      <c r="H58" s="532"/>
      <c r="I58" s="532"/>
      <c r="J58" s="532"/>
      <c r="K58" s="333"/>
      <c r="L58" s="333"/>
      <c r="M58" s="170"/>
    </row>
    <row r="59" spans="1:13" ht="68.25" customHeight="1">
      <c r="A59" s="636"/>
      <c r="B59" s="637"/>
      <c r="C59" s="192" t="str">
        <f>IF(F59="","","物品、施設等の提供・貸与(Q3)")</f>
        <v/>
      </c>
      <c r="D59" s="191" t="str">
        <f>IF(C59="","","物品、施設等の内容")</f>
        <v/>
      </c>
      <c r="E59" s="236" t="str">
        <f>IF(A55="","",IF(ISNA(VLOOKUP(A55,管計3,2,FALSE)),"",VLOOKUP(A55,管計3,2,FALSE)))</f>
        <v/>
      </c>
      <c r="F59" s="659" t="str">
        <f>IF(ISNA(VLOOKUP($A55,管理計画Q3,4,FALSE)),"",VLOOKUP($A55,管理計画Q3,4,FALSE))</f>
        <v/>
      </c>
      <c r="G59" s="481"/>
      <c r="H59" s="481"/>
      <c r="I59" s="481"/>
      <c r="J59" s="481"/>
      <c r="K59" s="256"/>
      <c r="L59" s="256"/>
      <c r="M59" s="170"/>
    </row>
    <row r="60" spans="1:13" ht="50.1" customHeight="1">
      <c r="A60" s="636"/>
      <c r="B60" s="637"/>
      <c r="C60" s="640" t="str">
        <f>IF(F60="","","役務提供(Q4)")</f>
        <v/>
      </c>
      <c r="D60" s="203" t="str">
        <f>IF(C60="","","受領する役務の内容")</f>
        <v/>
      </c>
      <c r="E60" s="235" t="str">
        <f>IF(A55="","",IF(ISNA(VLOOKUP(A55&amp;"1",管計4,2,FALSE)),"",VLOOKUP(A55&amp;"1",管計4,2,FALSE)))</f>
        <v/>
      </c>
      <c r="F60" s="650" t="str">
        <f>IF(ISNA(VLOOKUP($A55,管理計画Q4,4,FALSE)),"",VLOOKUP($A55,管理計画Q4,4,FALSE))</f>
        <v/>
      </c>
      <c r="G60" s="651"/>
      <c r="H60" s="651"/>
      <c r="I60" s="651"/>
      <c r="J60" s="651"/>
      <c r="K60" s="633"/>
      <c r="L60" s="633"/>
      <c r="M60" s="170"/>
    </row>
    <row r="61" spans="1:13" ht="50.1" customHeight="1">
      <c r="A61" s="636"/>
      <c r="B61" s="637"/>
      <c r="C61" s="641"/>
      <c r="D61" s="203" t="str">
        <f>IF(C60="","","対象薬剤製薬企業の特定役務への関与の有無")</f>
        <v/>
      </c>
      <c r="E61" s="235" t="str">
        <f>IF(A55="","",IF(ISNA(VLOOKUP(A55&amp;"2",管計4,2,FALSE)),"",VLOOKUP(A55&amp;"2",管計4,2,FALSE)))</f>
        <v/>
      </c>
      <c r="F61" s="653"/>
      <c r="G61" s="532"/>
      <c r="H61" s="532"/>
      <c r="I61" s="532"/>
      <c r="J61" s="532"/>
      <c r="K61" s="333"/>
      <c r="L61" s="333"/>
      <c r="M61" s="170"/>
    </row>
    <row r="62" spans="1:13" ht="50.1" customHeight="1">
      <c r="A62" s="636"/>
      <c r="B62" s="637"/>
      <c r="C62" s="640" t="str">
        <f>IF(F62="","","製薬企業等の在籍者の従事(Q5)")</f>
        <v/>
      </c>
      <c r="D62" s="203" t="str">
        <f>IF(C62="","","受領する役務の内容")</f>
        <v/>
      </c>
      <c r="E62" s="235" t="str">
        <f>IF(A55="","",IF(ISNA(VLOOKUP(A55&amp;"1",管計5,2,FALSE)),"",VLOOKUP(A55&amp;"1",管計5,2,FALSE)))</f>
        <v/>
      </c>
      <c r="F62" s="650" t="str">
        <f>IF(ISNA(VLOOKUP($A55,管理計画Q5,4,FALSE)),"",VLOOKUP($A55,管理計画Q5,4,FALSE))</f>
        <v/>
      </c>
      <c r="G62" s="651"/>
      <c r="H62" s="651"/>
      <c r="I62" s="651"/>
      <c r="J62" s="651"/>
      <c r="K62" s="633"/>
      <c r="L62" s="633"/>
      <c r="M62" s="170"/>
    </row>
    <row r="63" spans="1:13" ht="50.1" customHeight="1">
      <c r="A63" s="657"/>
      <c r="B63" s="658"/>
      <c r="C63" s="641"/>
      <c r="D63" s="203" t="str">
        <f>IF(C62="","","対象薬剤製薬企業の特定役務への関与の有無")</f>
        <v/>
      </c>
      <c r="E63" s="235" t="str">
        <f>IF(A55="","",IF(ISNA(VLOOKUP(A55&amp;"2",管計5,2,FALSE)),"",VLOOKUP(A55&amp;"2",管計5,2,FALSE)))</f>
        <v/>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4" ht="36" customHeight="1">
      <c r="A65" s="184" t="s">
        <v>227</v>
      </c>
      <c r="B65" s="185"/>
      <c r="C65" s="185"/>
      <c r="D65" s="185"/>
      <c r="E65" s="170"/>
      <c r="F65" s="170"/>
      <c r="G65" s="170"/>
      <c r="H65" s="170"/>
      <c r="I65" s="170"/>
      <c r="J65" s="170"/>
      <c r="K65" s="170"/>
      <c r="L65" s="170"/>
      <c r="M65" s="170"/>
    </row>
    <row r="66" spans="1:14" ht="46.5" customHeight="1">
      <c r="A66" s="624" t="s">
        <v>174</v>
      </c>
      <c r="B66" s="625"/>
      <c r="C66" s="628" t="str">
        <f>使用不可_選択肢!A22</f>
        <v/>
      </c>
      <c r="D66" s="629"/>
      <c r="E66" s="630"/>
      <c r="F66" s="630"/>
      <c r="G66" s="630"/>
      <c r="H66" s="630"/>
      <c r="I66" s="630"/>
      <c r="J66" s="630"/>
      <c r="K66" s="630"/>
      <c r="L66" s="631"/>
      <c r="M66" s="170"/>
    </row>
    <row r="67" spans="1:14" s="209" customFormat="1" ht="46.5" customHeight="1">
      <c r="A67" s="618" t="s">
        <v>137</v>
      </c>
      <c r="B67" s="619"/>
      <c r="C67" s="620"/>
      <c r="D67" s="621"/>
      <c r="E67" s="622"/>
      <c r="F67" s="623"/>
      <c r="G67" s="257"/>
      <c r="H67" s="258"/>
      <c r="I67" s="259"/>
      <c r="J67" s="259"/>
      <c r="K67" s="259"/>
      <c r="L67" s="260"/>
      <c r="M67" s="213"/>
    </row>
    <row r="68" spans="1:14" s="187" customFormat="1" ht="45">
      <c r="A68" s="215" t="s">
        <v>138</v>
      </c>
      <c r="B68" s="215" t="s">
        <v>4</v>
      </c>
      <c r="C68" s="214" t="s">
        <v>139</v>
      </c>
      <c r="D68" s="610" t="s">
        <v>140</v>
      </c>
      <c r="E68" s="611"/>
      <c r="F68" s="611"/>
      <c r="G68" s="611"/>
      <c r="H68" s="611"/>
      <c r="I68" s="611"/>
      <c r="J68" s="378"/>
      <c r="K68" s="215" t="s">
        <v>184</v>
      </c>
      <c r="L68" s="215" t="s">
        <v>185</v>
      </c>
      <c r="M68" s="186"/>
    </row>
    <row r="69" spans="1:14" s="11" customFormat="1" ht="44.1" customHeight="1">
      <c r="A69" s="188"/>
      <c r="B69" s="188"/>
      <c r="C69" s="188"/>
      <c r="D69" s="188"/>
      <c r="E69" s="609" t="str">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v/>
      </c>
      <c r="F69" s="377"/>
      <c r="G69" s="377"/>
      <c r="H69" s="377"/>
      <c r="I69" s="377"/>
      <c r="J69" s="378"/>
      <c r="K69" s="188"/>
      <c r="L69" s="188"/>
      <c r="M69" s="189"/>
    </row>
    <row r="70" spans="1:14" s="11" customFormat="1" ht="44.1" customHeight="1">
      <c r="A70" s="188"/>
      <c r="B70" s="188"/>
      <c r="C70" s="188"/>
      <c r="D70" s="188"/>
      <c r="E70" s="609" t="str">
        <f t="shared" ref="E70:E76" si="0">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v/>
      </c>
      <c r="F70" s="377"/>
      <c r="G70" s="377"/>
      <c r="H70" s="377"/>
      <c r="I70" s="377"/>
      <c r="J70" s="378"/>
      <c r="K70" s="188"/>
      <c r="L70" s="188"/>
      <c r="M70" s="189"/>
    </row>
    <row r="71" spans="1:14" s="11" customFormat="1" ht="44.1" customHeight="1">
      <c r="A71" s="188"/>
      <c r="B71" s="188"/>
      <c r="C71" s="188"/>
      <c r="D71" s="188"/>
      <c r="E71" s="609" t="str">
        <f t="shared" si="0"/>
        <v/>
      </c>
      <c r="F71" s="377"/>
      <c r="G71" s="377"/>
      <c r="H71" s="377"/>
      <c r="I71" s="377"/>
      <c r="J71" s="378"/>
      <c r="K71" s="188"/>
      <c r="L71" s="188"/>
      <c r="M71" s="189"/>
    </row>
    <row r="72" spans="1:14" s="11" customFormat="1" ht="44.1" customHeight="1">
      <c r="A72" s="188"/>
      <c r="B72" s="188"/>
      <c r="C72" s="188"/>
      <c r="D72" s="188"/>
      <c r="E72" s="609" t="str">
        <f t="shared" si="0"/>
        <v/>
      </c>
      <c r="F72" s="377"/>
      <c r="G72" s="377"/>
      <c r="H72" s="377"/>
      <c r="I72" s="377"/>
      <c r="J72" s="378"/>
      <c r="K72" s="188"/>
      <c r="L72" s="188"/>
      <c r="M72" s="189"/>
    </row>
    <row r="73" spans="1:14" s="11" customFormat="1" ht="44.1" customHeight="1">
      <c r="A73" s="188"/>
      <c r="B73" s="188"/>
      <c r="C73" s="188"/>
      <c r="D73" s="188"/>
      <c r="E73" s="609" t="str">
        <f t="shared" si="0"/>
        <v/>
      </c>
      <c r="F73" s="377"/>
      <c r="G73" s="377"/>
      <c r="H73" s="377"/>
      <c r="I73" s="377"/>
      <c r="J73" s="378"/>
      <c r="K73" s="188"/>
      <c r="L73" s="188"/>
      <c r="M73" s="189"/>
    </row>
    <row r="74" spans="1:14" s="11" customFormat="1" ht="44.1" customHeight="1">
      <c r="A74" s="188"/>
      <c r="B74" s="188"/>
      <c r="C74" s="188"/>
      <c r="D74" s="188"/>
      <c r="E74" s="609" t="str">
        <f t="shared" si="0"/>
        <v/>
      </c>
      <c r="F74" s="377"/>
      <c r="G74" s="377"/>
      <c r="H74" s="377"/>
      <c r="I74" s="377"/>
      <c r="J74" s="378"/>
      <c r="K74" s="188"/>
      <c r="L74" s="188"/>
      <c r="M74" s="189"/>
      <c r="N74" s="230"/>
    </row>
    <row r="75" spans="1:14" s="11" customFormat="1" ht="44.1" customHeight="1">
      <c r="A75" s="188"/>
      <c r="B75" s="188"/>
      <c r="C75" s="188"/>
      <c r="D75" s="188"/>
      <c r="E75" s="609" t="str">
        <f t="shared" si="0"/>
        <v/>
      </c>
      <c r="F75" s="377"/>
      <c r="G75" s="377"/>
      <c r="H75" s="377"/>
      <c r="I75" s="377"/>
      <c r="J75" s="378"/>
      <c r="K75" s="188"/>
      <c r="L75" s="188"/>
      <c r="M75" s="189"/>
      <c r="N75" s="231"/>
    </row>
    <row r="76" spans="1:14" s="11" customFormat="1" ht="44.1" customHeight="1">
      <c r="A76" s="188"/>
      <c r="B76" s="188"/>
      <c r="C76" s="188"/>
      <c r="D76" s="188"/>
      <c r="E76" s="609" t="str">
        <f t="shared" si="0"/>
        <v/>
      </c>
      <c r="F76" s="377"/>
      <c r="G76" s="377"/>
      <c r="H76" s="377"/>
      <c r="I76" s="377"/>
      <c r="J76" s="378"/>
      <c r="K76" s="188"/>
      <c r="L76" s="188"/>
      <c r="M76" s="189"/>
      <c r="N76" s="231"/>
    </row>
    <row r="77" spans="1:14" ht="19.5">
      <c r="A77" s="261"/>
      <c r="B77" s="261"/>
      <c r="C77" s="261"/>
      <c r="D77" s="261"/>
      <c r="E77" s="261"/>
      <c r="F77" s="261"/>
      <c r="G77" s="261"/>
      <c r="H77" s="261"/>
      <c r="I77" s="261"/>
      <c r="J77" s="261"/>
      <c r="K77" s="261"/>
      <c r="L77" s="261"/>
      <c r="M77" s="170"/>
    </row>
    <row r="78" spans="1:14" ht="46.5" customHeight="1">
      <c r="A78" s="626" t="s">
        <v>174</v>
      </c>
      <c r="B78" s="627"/>
      <c r="C78" s="603" t="str">
        <f>使用不可_選択肢!A23</f>
        <v/>
      </c>
      <c r="D78" s="604"/>
      <c r="E78" s="605"/>
      <c r="F78" s="605"/>
      <c r="G78" s="605"/>
      <c r="H78" s="605"/>
      <c r="I78" s="605"/>
      <c r="J78" s="605"/>
      <c r="K78" s="605"/>
      <c r="L78" s="606"/>
      <c r="M78" s="170"/>
    </row>
    <row r="79" spans="1:14" s="209" customFormat="1" ht="46.5" customHeight="1">
      <c r="A79" s="612" t="s">
        <v>137</v>
      </c>
      <c r="B79" s="613"/>
      <c r="C79" s="614"/>
      <c r="D79" s="615"/>
      <c r="E79" s="616"/>
      <c r="F79" s="617"/>
      <c r="G79" s="262"/>
      <c r="H79" s="263"/>
      <c r="I79" s="264"/>
      <c r="J79" s="264"/>
      <c r="K79" s="264"/>
      <c r="L79" s="265"/>
      <c r="M79" s="213"/>
    </row>
    <row r="80" spans="1:14"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4.1" customHeight="1">
      <c r="A81" s="188"/>
      <c r="B81" s="188"/>
      <c r="C81" s="188"/>
      <c r="D81" s="188"/>
      <c r="E81" s="609" t="str">
        <f t="shared" ref="E81:E88" si="1">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v/>
      </c>
      <c r="F81" s="377"/>
      <c r="G81" s="377"/>
      <c r="H81" s="377"/>
      <c r="I81" s="377"/>
      <c r="J81" s="378"/>
      <c r="K81" s="188"/>
      <c r="L81" s="188"/>
      <c r="M81" s="189"/>
    </row>
    <row r="82" spans="1:13" s="11" customFormat="1" ht="44.1" customHeight="1">
      <c r="A82" s="188"/>
      <c r="B82" s="188"/>
      <c r="C82" s="188"/>
      <c r="D82" s="188"/>
      <c r="E82" s="609" t="str">
        <f t="shared" si="1"/>
        <v/>
      </c>
      <c r="F82" s="377"/>
      <c r="G82" s="377"/>
      <c r="H82" s="377"/>
      <c r="I82" s="377"/>
      <c r="J82" s="378"/>
      <c r="K82" s="188"/>
      <c r="L82" s="188"/>
      <c r="M82" s="189"/>
    </row>
    <row r="83" spans="1:13" s="11" customFormat="1" ht="44.1" customHeight="1">
      <c r="A83" s="188"/>
      <c r="B83" s="188"/>
      <c r="C83" s="188"/>
      <c r="D83" s="188"/>
      <c r="E83" s="609" t="str">
        <f t="shared" si="1"/>
        <v/>
      </c>
      <c r="F83" s="377"/>
      <c r="G83" s="377"/>
      <c r="H83" s="377"/>
      <c r="I83" s="377"/>
      <c r="J83" s="378"/>
      <c r="K83" s="188"/>
      <c r="L83" s="188"/>
      <c r="M83" s="189"/>
    </row>
    <row r="84" spans="1:13" s="11" customFormat="1" ht="44.1" customHeight="1">
      <c r="A84" s="188"/>
      <c r="B84" s="188"/>
      <c r="C84" s="188"/>
      <c r="D84" s="188"/>
      <c r="E84" s="609" t="str">
        <f t="shared" si="1"/>
        <v/>
      </c>
      <c r="F84" s="377"/>
      <c r="G84" s="377"/>
      <c r="H84" s="377"/>
      <c r="I84" s="377"/>
      <c r="J84" s="378"/>
      <c r="K84" s="188"/>
      <c r="L84" s="188"/>
      <c r="M84" s="189"/>
    </row>
    <row r="85" spans="1:13" s="11" customFormat="1" ht="44.1" customHeight="1">
      <c r="A85" s="188"/>
      <c r="B85" s="188"/>
      <c r="C85" s="188"/>
      <c r="D85" s="188"/>
      <c r="E85" s="609" t="str">
        <f t="shared" si="1"/>
        <v/>
      </c>
      <c r="F85" s="377"/>
      <c r="G85" s="377"/>
      <c r="H85" s="377"/>
      <c r="I85" s="377"/>
      <c r="J85" s="378"/>
      <c r="K85" s="188"/>
      <c r="L85" s="188"/>
      <c r="M85" s="189"/>
    </row>
    <row r="86" spans="1:13" s="11" customFormat="1" ht="44.1" customHeight="1">
      <c r="A86" s="188"/>
      <c r="B86" s="188"/>
      <c r="C86" s="188"/>
      <c r="D86" s="188"/>
      <c r="E86" s="609" t="str">
        <f t="shared" si="1"/>
        <v/>
      </c>
      <c r="F86" s="377"/>
      <c r="G86" s="377"/>
      <c r="H86" s="377"/>
      <c r="I86" s="377"/>
      <c r="J86" s="378"/>
      <c r="K86" s="188"/>
      <c r="L86" s="188"/>
      <c r="M86" s="189"/>
    </row>
    <row r="87" spans="1:13" s="11" customFormat="1" ht="44.1" customHeight="1">
      <c r="A87" s="188"/>
      <c r="B87" s="188"/>
      <c r="C87" s="188"/>
      <c r="D87" s="188"/>
      <c r="E87" s="609" t="str">
        <f t="shared" si="1"/>
        <v/>
      </c>
      <c r="F87" s="377"/>
      <c r="G87" s="377"/>
      <c r="H87" s="377"/>
      <c r="I87" s="377"/>
      <c r="J87" s="378"/>
      <c r="K87" s="188"/>
      <c r="L87" s="188"/>
      <c r="M87" s="189"/>
    </row>
    <row r="88" spans="1:13" s="11" customFormat="1" ht="44.1" customHeight="1">
      <c r="A88" s="188"/>
      <c r="B88" s="188"/>
      <c r="C88" s="188"/>
      <c r="D88" s="188"/>
      <c r="E88" s="609" t="str">
        <f t="shared" si="1"/>
        <v/>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t="str">
        <f>使用不可_選択肢!A24</f>
        <v/>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4.1" customHeight="1">
      <c r="A93" s="188"/>
      <c r="B93" s="188"/>
      <c r="C93" s="188"/>
      <c r="D93" s="188"/>
      <c r="E93" s="609" t="str">
        <f t="shared" ref="E93:E100" si="2">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v/>
      </c>
      <c r="F93" s="377"/>
      <c r="G93" s="377"/>
      <c r="H93" s="377"/>
      <c r="I93" s="377"/>
      <c r="J93" s="378"/>
      <c r="K93" s="188"/>
      <c r="L93" s="188"/>
      <c r="M93" s="189"/>
    </row>
    <row r="94" spans="1:13" s="11" customFormat="1" ht="44.1" customHeight="1">
      <c r="A94" s="188"/>
      <c r="B94" s="188"/>
      <c r="C94" s="188"/>
      <c r="D94" s="188"/>
      <c r="E94" s="609" t="str">
        <f t="shared" si="2"/>
        <v/>
      </c>
      <c r="F94" s="377"/>
      <c r="G94" s="377"/>
      <c r="H94" s="377"/>
      <c r="I94" s="377"/>
      <c r="J94" s="378"/>
      <c r="K94" s="188"/>
      <c r="L94" s="188"/>
      <c r="M94" s="189"/>
    </row>
    <row r="95" spans="1:13" s="11" customFormat="1" ht="44.1" customHeight="1">
      <c r="A95" s="188"/>
      <c r="B95" s="188"/>
      <c r="C95" s="188"/>
      <c r="D95" s="188"/>
      <c r="E95" s="609" t="str">
        <f t="shared" si="2"/>
        <v/>
      </c>
      <c r="F95" s="377"/>
      <c r="G95" s="377"/>
      <c r="H95" s="377"/>
      <c r="I95" s="377"/>
      <c r="J95" s="378"/>
      <c r="K95" s="188"/>
      <c r="L95" s="188"/>
      <c r="M95" s="189"/>
    </row>
    <row r="96" spans="1:13" s="11" customFormat="1" ht="44.1" customHeight="1">
      <c r="A96" s="188"/>
      <c r="B96" s="188"/>
      <c r="C96" s="188"/>
      <c r="D96" s="188"/>
      <c r="E96" s="609" t="str">
        <f t="shared" si="2"/>
        <v/>
      </c>
      <c r="F96" s="377"/>
      <c r="G96" s="377"/>
      <c r="H96" s="377"/>
      <c r="I96" s="377"/>
      <c r="J96" s="378"/>
      <c r="K96" s="188"/>
      <c r="L96" s="188"/>
      <c r="M96" s="189"/>
    </row>
    <row r="97" spans="1:13" s="11" customFormat="1" ht="44.1" customHeight="1">
      <c r="A97" s="188"/>
      <c r="B97" s="188"/>
      <c r="C97" s="188"/>
      <c r="D97" s="188"/>
      <c r="E97" s="609" t="str">
        <f t="shared" si="2"/>
        <v/>
      </c>
      <c r="F97" s="377"/>
      <c r="G97" s="377"/>
      <c r="H97" s="377"/>
      <c r="I97" s="377"/>
      <c r="J97" s="378"/>
      <c r="K97" s="188"/>
      <c r="L97" s="188"/>
      <c r="M97" s="189"/>
    </row>
    <row r="98" spans="1:13" s="11" customFormat="1" ht="44.1" customHeight="1">
      <c r="A98" s="188"/>
      <c r="B98" s="188"/>
      <c r="C98" s="188"/>
      <c r="D98" s="188"/>
      <c r="E98" s="609" t="str">
        <f t="shared" si="2"/>
        <v/>
      </c>
      <c r="F98" s="377"/>
      <c r="G98" s="377"/>
      <c r="H98" s="377"/>
      <c r="I98" s="377"/>
      <c r="J98" s="378"/>
      <c r="K98" s="188"/>
      <c r="L98" s="188"/>
      <c r="M98" s="189"/>
    </row>
    <row r="99" spans="1:13" s="11" customFormat="1" ht="44.1" customHeight="1">
      <c r="A99" s="188"/>
      <c r="B99" s="188"/>
      <c r="C99" s="188"/>
      <c r="D99" s="188"/>
      <c r="E99" s="609" t="str">
        <f t="shared" si="2"/>
        <v/>
      </c>
      <c r="F99" s="377"/>
      <c r="G99" s="377"/>
      <c r="H99" s="377"/>
      <c r="I99" s="377"/>
      <c r="J99" s="378"/>
      <c r="K99" s="188"/>
      <c r="L99" s="188"/>
      <c r="M99" s="189"/>
    </row>
    <row r="100" spans="1:13" s="11" customFormat="1" ht="44.1" customHeight="1">
      <c r="A100" s="188"/>
      <c r="B100" s="188"/>
      <c r="C100" s="188"/>
      <c r="D100" s="188"/>
      <c r="E100" s="609" t="str">
        <f t="shared" si="2"/>
        <v/>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t="str">
        <f>使用不可_選択肢!A25</f>
        <v/>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4.1" customHeight="1">
      <c r="A105" s="188"/>
      <c r="B105" s="188"/>
      <c r="C105" s="188"/>
      <c r="D105" s="188"/>
      <c r="E105" s="609" t="str">
        <f t="shared" ref="E105:E112" si="3">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v/>
      </c>
      <c r="F105" s="377"/>
      <c r="G105" s="377"/>
      <c r="H105" s="377"/>
      <c r="I105" s="377"/>
      <c r="J105" s="378"/>
      <c r="K105" s="188"/>
      <c r="L105" s="188"/>
      <c r="M105" s="189"/>
    </row>
    <row r="106" spans="1:13" s="11" customFormat="1" ht="44.1" customHeight="1">
      <c r="A106" s="188"/>
      <c r="B106" s="188"/>
      <c r="C106" s="188"/>
      <c r="D106" s="188"/>
      <c r="E106" s="609" t="str">
        <f t="shared" si="3"/>
        <v/>
      </c>
      <c r="F106" s="377"/>
      <c r="G106" s="377"/>
      <c r="H106" s="377"/>
      <c r="I106" s="377"/>
      <c r="J106" s="378"/>
      <c r="K106" s="188"/>
      <c r="L106" s="188"/>
      <c r="M106" s="189"/>
    </row>
    <row r="107" spans="1:13" s="11" customFormat="1" ht="44.1" customHeight="1">
      <c r="A107" s="188"/>
      <c r="B107" s="188"/>
      <c r="C107" s="188"/>
      <c r="D107" s="188"/>
      <c r="E107" s="609" t="str">
        <f t="shared" si="3"/>
        <v/>
      </c>
      <c r="F107" s="377"/>
      <c r="G107" s="377"/>
      <c r="H107" s="377"/>
      <c r="I107" s="377"/>
      <c r="J107" s="378"/>
      <c r="K107" s="188"/>
      <c r="L107" s="188"/>
      <c r="M107" s="189"/>
    </row>
    <row r="108" spans="1:13" s="11" customFormat="1" ht="44.1" customHeight="1">
      <c r="A108" s="188"/>
      <c r="B108" s="188"/>
      <c r="C108" s="188"/>
      <c r="D108" s="188"/>
      <c r="E108" s="609" t="str">
        <f t="shared" si="3"/>
        <v/>
      </c>
      <c r="F108" s="377"/>
      <c r="G108" s="377"/>
      <c r="H108" s="377"/>
      <c r="I108" s="377"/>
      <c r="J108" s="378"/>
      <c r="K108" s="188"/>
      <c r="L108" s="188"/>
      <c r="M108" s="189"/>
    </row>
    <row r="109" spans="1:13" s="11" customFormat="1" ht="44.1" customHeight="1">
      <c r="A109" s="188"/>
      <c r="B109" s="188"/>
      <c r="C109" s="188"/>
      <c r="D109" s="188"/>
      <c r="E109" s="609" t="str">
        <f t="shared" si="3"/>
        <v/>
      </c>
      <c r="F109" s="377"/>
      <c r="G109" s="377"/>
      <c r="H109" s="377"/>
      <c r="I109" s="377"/>
      <c r="J109" s="378"/>
      <c r="K109" s="188"/>
      <c r="L109" s="188"/>
      <c r="M109" s="189"/>
    </row>
    <row r="110" spans="1:13" s="11" customFormat="1" ht="44.1" customHeight="1">
      <c r="A110" s="188"/>
      <c r="B110" s="188"/>
      <c r="C110" s="188"/>
      <c r="D110" s="188"/>
      <c r="E110" s="609" t="str">
        <f t="shared" si="3"/>
        <v/>
      </c>
      <c r="F110" s="377"/>
      <c r="G110" s="377"/>
      <c r="H110" s="377"/>
      <c r="I110" s="377"/>
      <c r="J110" s="378"/>
      <c r="K110" s="188"/>
      <c r="L110" s="188"/>
      <c r="M110" s="189"/>
    </row>
    <row r="111" spans="1:13" s="11" customFormat="1" ht="44.1" customHeight="1">
      <c r="A111" s="188"/>
      <c r="B111" s="188"/>
      <c r="C111" s="188"/>
      <c r="D111" s="188"/>
      <c r="E111" s="609" t="str">
        <f t="shared" si="3"/>
        <v/>
      </c>
      <c r="F111" s="377"/>
      <c r="G111" s="377"/>
      <c r="H111" s="377"/>
      <c r="I111" s="377"/>
      <c r="J111" s="378"/>
      <c r="K111" s="188"/>
      <c r="L111" s="188"/>
      <c r="M111" s="189"/>
    </row>
    <row r="112" spans="1:13" s="11" customFormat="1" ht="44.1" customHeight="1">
      <c r="A112" s="188"/>
      <c r="B112" s="188"/>
      <c r="C112" s="188"/>
      <c r="D112" s="188"/>
      <c r="E112" s="609" t="str">
        <f t="shared" si="3"/>
        <v/>
      </c>
      <c r="F112" s="377"/>
      <c r="G112" s="377"/>
      <c r="H112" s="377"/>
      <c r="I112" s="377"/>
      <c r="J112" s="378"/>
      <c r="K112" s="188"/>
      <c r="L112" s="188"/>
      <c r="M112" s="189"/>
    </row>
    <row r="113" spans="1:14" ht="19.5">
      <c r="A113" s="261"/>
      <c r="B113" s="261"/>
      <c r="C113" s="261"/>
      <c r="D113" s="261"/>
      <c r="E113" s="261"/>
      <c r="F113" s="261"/>
      <c r="G113" s="261"/>
      <c r="H113" s="261"/>
      <c r="I113" s="261"/>
      <c r="J113" s="261"/>
      <c r="K113" s="261"/>
      <c r="L113" s="261"/>
      <c r="M113" s="170"/>
    </row>
    <row r="114" spans="1:14" ht="46.5" customHeight="1">
      <c r="A114" s="626" t="s">
        <v>174</v>
      </c>
      <c r="B114" s="627"/>
      <c r="C114" s="603" t="str">
        <f>使用不可_選択肢!A26</f>
        <v/>
      </c>
      <c r="D114" s="604"/>
      <c r="E114" s="607"/>
      <c r="F114" s="607"/>
      <c r="G114" s="607"/>
      <c r="H114" s="607"/>
      <c r="I114" s="607"/>
      <c r="J114" s="607"/>
      <c r="K114" s="607"/>
      <c r="L114" s="608"/>
      <c r="M114" s="170"/>
    </row>
    <row r="115" spans="1:14" s="209" customFormat="1" ht="46.5" customHeight="1">
      <c r="A115" s="612" t="s">
        <v>137</v>
      </c>
      <c r="B115" s="613"/>
      <c r="C115" s="614"/>
      <c r="D115" s="615"/>
      <c r="E115" s="616"/>
      <c r="F115" s="617"/>
      <c r="G115" s="262"/>
      <c r="H115" s="263"/>
      <c r="I115" s="264"/>
      <c r="J115" s="264"/>
      <c r="K115" s="264"/>
      <c r="L115" s="265"/>
      <c r="M115" s="213"/>
    </row>
    <row r="116" spans="1:14" s="187" customFormat="1" ht="45">
      <c r="A116" s="215" t="s">
        <v>138</v>
      </c>
      <c r="B116" s="215" t="s">
        <v>4</v>
      </c>
      <c r="C116" s="214" t="s">
        <v>139</v>
      </c>
      <c r="D116" s="610" t="s">
        <v>140</v>
      </c>
      <c r="E116" s="611"/>
      <c r="F116" s="611"/>
      <c r="G116" s="611"/>
      <c r="H116" s="611"/>
      <c r="I116" s="611"/>
      <c r="J116" s="378"/>
      <c r="K116" s="215" t="s">
        <v>184</v>
      </c>
      <c r="L116" s="215" t="s">
        <v>185</v>
      </c>
      <c r="M116" s="186"/>
    </row>
    <row r="117" spans="1:14" s="11" customFormat="1" ht="44.1" customHeight="1">
      <c r="A117" s="188"/>
      <c r="B117" s="188"/>
      <c r="C117" s="188"/>
      <c r="D117" s="188"/>
      <c r="E117" s="609" t="str">
        <f t="shared" ref="E117:E124" si="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v/>
      </c>
      <c r="F117" s="377"/>
      <c r="G117" s="377"/>
      <c r="H117" s="377"/>
      <c r="I117" s="377"/>
      <c r="J117" s="378"/>
      <c r="K117" s="188"/>
      <c r="L117" s="188"/>
      <c r="M117" s="189"/>
    </row>
    <row r="118" spans="1:14" s="11" customFormat="1" ht="44.1" customHeight="1">
      <c r="A118" s="188"/>
      <c r="B118" s="188"/>
      <c r="C118" s="188"/>
      <c r="D118" s="188"/>
      <c r="E118" s="609" t="str">
        <f t="shared" si="4"/>
        <v/>
      </c>
      <c r="F118" s="377"/>
      <c r="G118" s="377"/>
      <c r="H118" s="377"/>
      <c r="I118" s="377"/>
      <c r="J118" s="378"/>
      <c r="K118" s="188"/>
      <c r="L118" s="188"/>
      <c r="M118" s="189"/>
    </row>
    <row r="119" spans="1:14" s="11" customFormat="1" ht="44.1" customHeight="1">
      <c r="A119" s="188"/>
      <c r="B119" s="188"/>
      <c r="C119" s="188"/>
      <c r="D119" s="188"/>
      <c r="E119" s="609" t="str">
        <f t="shared" si="4"/>
        <v/>
      </c>
      <c r="F119" s="377"/>
      <c r="G119" s="377"/>
      <c r="H119" s="377"/>
      <c r="I119" s="377"/>
      <c r="J119" s="378"/>
      <c r="K119" s="188"/>
      <c r="L119" s="188"/>
      <c r="M119" s="189"/>
    </row>
    <row r="120" spans="1:14" s="11" customFormat="1" ht="44.1" customHeight="1">
      <c r="A120" s="188"/>
      <c r="B120" s="188"/>
      <c r="C120" s="188"/>
      <c r="D120" s="188"/>
      <c r="E120" s="609" t="str">
        <f t="shared" si="4"/>
        <v/>
      </c>
      <c r="F120" s="377"/>
      <c r="G120" s="377"/>
      <c r="H120" s="377"/>
      <c r="I120" s="377"/>
      <c r="J120" s="378"/>
      <c r="K120" s="188"/>
      <c r="L120" s="188"/>
      <c r="M120" s="189"/>
    </row>
    <row r="121" spans="1:14" s="11" customFormat="1" ht="44.1" customHeight="1">
      <c r="A121" s="188"/>
      <c r="B121" s="188"/>
      <c r="C121" s="188"/>
      <c r="D121" s="188"/>
      <c r="E121" s="609" t="str">
        <f t="shared" si="4"/>
        <v/>
      </c>
      <c r="F121" s="377"/>
      <c r="G121" s="377"/>
      <c r="H121" s="377"/>
      <c r="I121" s="377"/>
      <c r="J121" s="378"/>
      <c r="K121" s="188"/>
      <c r="L121" s="188"/>
      <c r="M121" s="189"/>
    </row>
    <row r="122" spans="1:14" s="11" customFormat="1" ht="44.1" customHeight="1">
      <c r="A122" s="188"/>
      <c r="B122" s="188"/>
      <c r="C122" s="188"/>
      <c r="D122" s="188"/>
      <c r="E122" s="609" t="str">
        <f t="shared" si="4"/>
        <v/>
      </c>
      <c r="F122" s="377"/>
      <c r="G122" s="377"/>
      <c r="H122" s="377"/>
      <c r="I122" s="377"/>
      <c r="J122" s="378"/>
      <c r="K122" s="188"/>
      <c r="L122" s="188"/>
      <c r="M122" s="189"/>
    </row>
    <row r="123" spans="1:14" s="11" customFormat="1" ht="44.1" customHeight="1">
      <c r="A123" s="188"/>
      <c r="B123" s="188"/>
      <c r="C123" s="188"/>
      <c r="D123" s="188"/>
      <c r="E123" s="609" t="str">
        <f t="shared" si="4"/>
        <v/>
      </c>
      <c r="F123" s="377"/>
      <c r="G123" s="377"/>
      <c r="H123" s="377"/>
      <c r="I123" s="377"/>
      <c r="J123" s="378"/>
      <c r="K123" s="188"/>
      <c r="L123" s="188"/>
      <c r="M123" s="189"/>
    </row>
    <row r="124" spans="1:14" s="11" customFormat="1" ht="44.1" customHeight="1">
      <c r="A124" s="188"/>
      <c r="B124" s="188"/>
      <c r="C124" s="188"/>
      <c r="D124" s="188"/>
      <c r="E124" s="609" t="str">
        <f t="shared" si="4"/>
        <v/>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1:14"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spans="3:7">
      <c r="C139" s="233" t="s">
        <v>204</v>
      </c>
    </row>
    <row r="140" spans="3:7">
      <c r="C140" s="233" t="s">
        <v>205</v>
      </c>
    </row>
    <row r="141" spans="3:7">
      <c r="C141" s="233" t="s">
        <v>206</v>
      </c>
    </row>
    <row r="142" spans="3:7">
      <c r="C142" s="233" t="s">
        <v>207</v>
      </c>
    </row>
    <row r="143" spans="3:7">
      <c r="C143" s="233" t="s">
        <v>208</v>
      </c>
    </row>
    <row r="144" spans="3:7">
      <c r="C144" s="233" t="s">
        <v>209</v>
      </c>
    </row>
    <row r="145" spans="3:3">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phoneticPr fontId="32"/>
  <conditionalFormatting sqref="A8:B15 D8:E15">
    <cfRule type="expression" dxfId="103" priority="207">
      <formula>A8=""</formula>
    </cfRule>
  </conditionalFormatting>
  <conditionalFormatting sqref="B69:B76">
    <cfRule type="expression" dxfId="102" priority="729">
      <formula>B69=""</formula>
    </cfRule>
  </conditionalFormatting>
  <conditionalFormatting sqref="A69:A76 C69:C76">
    <cfRule type="expression" dxfId="101" priority="212">
      <formula>A69=""</formula>
    </cfRule>
  </conditionalFormatting>
  <conditionalFormatting sqref="B4">
    <cfRule type="expression" dxfId="100" priority="211">
      <formula>$B$4=""</formula>
    </cfRule>
  </conditionalFormatting>
  <conditionalFormatting sqref="D69:D76">
    <cfRule type="expression" dxfId="99" priority="205">
      <formula>D69=""</formula>
    </cfRule>
  </conditionalFormatting>
  <conditionalFormatting sqref="I8:K11">
    <cfRule type="expression" dxfId="98" priority="163" stopIfTrue="1">
      <formula>$I$8=""</formula>
    </cfRule>
  </conditionalFormatting>
  <conditionalFormatting sqref="K23:L24 K41:L42 K26:L26 K44:L44 K35:L35 K53:L53 K62:L62">
    <cfRule type="expression" dxfId="97" priority="217">
      <formula>#REF!=""</formula>
    </cfRule>
    <cfRule type="expression" dxfId="96" priority="218">
      <formula>$F23=""</formula>
    </cfRule>
    <cfRule type="expression" dxfId="95" priority="219">
      <formula>K23=""</formula>
    </cfRule>
  </conditionalFormatting>
  <conditionalFormatting sqref="A20:B22 A23:C23 A24:E24 D20:E23 A25:B25 D25:E25 D27:E27 A19:F19 A26:F26 F28 F35 F37 F44 F46 F53 F55 F62 F23:F24 F32:F33 F41:F42 F50:F51 F59:F60">
    <cfRule type="expression" dxfId="94" priority="6">
      <formula>$A$19=""</formula>
    </cfRule>
    <cfRule type="expression" dxfId="93" priority="7">
      <formula>A19=""</formula>
    </cfRule>
  </conditionalFormatting>
  <conditionalFormatting sqref="D67">
    <cfRule type="expression" dxfId="92" priority="201" stopIfTrue="1">
      <formula>D67=""</formula>
    </cfRule>
  </conditionalFormatting>
  <conditionalFormatting sqref="K69:L76">
    <cfRule type="expression" dxfId="91" priority="148">
      <formula>K69=""</formula>
    </cfRule>
  </conditionalFormatting>
  <conditionalFormatting sqref="E69:E76">
    <cfRule type="expression" dxfId="90" priority="730" stopIfTrue="1">
      <formula>$D69=""</formula>
    </cfRule>
    <cfRule type="expression" dxfId="89" priority="731">
      <formula>E69&lt;&gt;""</formula>
    </cfRule>
    <cfRule type="expression" dxfId="88" priority="740">
      <formula>$D69="助言・勧告（自由記載）"</formula>
    </cfRule>
  </conditionalFormatting>
  <conditionalFormatting sqref="K19:L19">
    <cfRule type="expression" dxfId="87" priority="735">
      <formula>#REF!=""</formula>
    </cfRule>
    <cfRule type="expression" dxfId="86" priority="736">
      <formula>$F19=""</formula>
    </cfRule>
    <cfRule type="expression" dxfId="85" priority="737">
      <formula>K19=""</formula>
    </cfRule>
  </conditionalFormatting>
  <conditionalFormatting sqref="K32:L33">
    <cfRule type="expression" dxfId="84" priority="102">
      <formula>#REF!=""</formula>
    </cfRule>
    <cfRule type="expression" dxfId="83" priority="103">
      <formula>$F32=""</formula>
    </cfRule>
    <cfRule type="expression" dxfId="82" priority="104">
      <formula>K32=""</formula>
    </cfRule>
  </conditionalFormatting>
  <conditionalFormatting sqref="A29:B31 A32:C32 A28:E28 A33:E33 D29:E32 A35:E35 A34:B34 D34:E34 D36:E36">
    <cfRule type="expression" dxfId="81" priority="96">
      <formula>$A$19=""</formula>
    </cfRule>
    <cfRule type="expression" dxfId="80" priority="105">
      <formula>A28=""</formula>
    </cfRule>
  </conditionalFormatting>
  <conditionalFormatting sqref="K28:L28">
    <cfRule type="expression" dxfId="79" priority="107">
      <formula>#REF!=""</formula>
    </cfRule>
    <cfRule type="expression" dxfId="78" priority="108">
      <formula>$F28=""</formula>
    </cfRule>
    <cfRule type="expression" dxfId="77" priority="109">
      <formula>K28=""</formula>
    </cfRule>
  </conditionalFormatting>
  <conditionalFormatting sqref="A38:B40 A41:C41 A37:E37 A42:E42 D38:E41 A44:E44 A43:B43 D43:E43 D45:E45">
    <cfRule type="expression" dxfId="76" priority="83">
      <formula>$A$19=""</formula>
    </cfRule>
    <cfRule type="expression" dxfId="75" priority="95">
      <formula>A37=""</formula>
    </cfRule>
  </conditionalFormatting>
  <conditionalFormatting sqref="K37:L37">
    <cfRule type="expression" dxfId="74" priority="97">
      <formula>#REF!=""</formula>
    </cfRule>
    <cfRule type="expression" dxfId="73" priority="98">
      <formula>$F37=""</formula>
    </cfRule>
    <cfRule type="expression" dxfId="72" priority="99">
      <formula>K37=""</formula>
    </cfRule>
  </conditionalFormatting>
  <conditionalFormatting sqref="K50:L51">
    <cfRule type="expression" dxfId="71" priority="87">
      <formula>#REF!=""</formula>
    </cfRule>
    <cfRule type="expression" dxfId="70" priority="88">
      <formula>$F50=""</formula>
    </cfRule>
    <cfRule type="expression" dxfId="69" priority="89">
      <formula>K50=""</formula>
    </cfRule>
  </conditionalFormatting>
  <conditionalFormatting sqref="A47:B49 A50:C50 A46:E46 A51:E51 D47:E50 A53:E53 A52:B52 D52:E52 D54:E54">
    <cfRule type="expression" dxfId="68" priority="76">
      <formula>$A$19=""</formula>
    </cfRule>
    <cfRule type="expression" dxfId="67" priority="82">
      <formula>A46=""</formula>
    </cfRule>
  </conditionalFormatting>
  <conditionalFormatting sqref="K46:L46">
    <cfRule type="expression" dxfId="66" priority="84">
      <formula>#REF!=""</formula>
    </cfRule>
    <cfRule type="expression" dxfId="65" priority="85">
      <formula>$F46=""</formula>
    </cfRule>
    <cfRule type="expression" dxfId="64" priority="86">
      <formula>K46=""</formula>
    </cfRule>
  </conditionalFormatting>
  <conditionalFormatting sqref="K59:L60">
    <cfRule type="expression" dxfId="63" priority="72">
      <formula>#REF!=""</formula>
    </cfRule>
    <cfRule type="expression" dxfId="62" priority="73">
      <formula>$F59=""</formula>
    </cfRule>
    <cfRule type="expression" dxfId="61" priority="74">
      <formula>K59=""</formula>
    </cfRule>
  </conditionalFormatting>
  <conditionalFormatting sqref="A56:B58 A59:C59 A55:E55 A60:E60 D56:E59 A62:E62 A61:B61 D61:E61 D63:E63">
    <cfRule type="expression" dxfId="60" priority="9">
      <formula>$A$19=""</formula>
    </cfRule>
    <cfRule type="expression" dxfId="59" priority="75">
      <formula>A55=""</formula>
    </cfRule>
  </conditionalFormatting>
  <conditionalFormatting sqref="K55:L55">
    <cfRule type="expression" dxfId="58" priority="77">
      <formula>#REF!=""</formula>
    </cfRule>
    <cfRule type="expression" dxfId="57" priority="78">
      <formula>$F55=""</formula>
    </cfRule>
    <cfRule type="expression" dxfId="56" priority="79">
      <formula>K55=""</formula>
    </cfRule>
  </conditionalFormatting>
  <conditionalFormatting sqref="B81:B88">
    <cfRule type="expression" dxfId="55" priority="67">
      <formula>B81=""</formula>
    </cfRule>
  </conditionalFormatting>
  <conditionalFormatting sqref="A81:A88 C81:C88">
    <cfRule type="expression" dxfId="54" priority="66">
      <formula>A81=""</formula>
    </cfRule>
  </conditionalFormatting>
  <conditionalFormatting sqref="D81:D88">
    <cfRule type="expression" dxfId="53" priority="65">
      <formula>D81=""</formula>
    </cfRule>
  </conditionalFormatting>
  <conditionalFormatting sqref="K81:L88">
    <cfRule type="expression" dxfId="52" priority="64">
      <formula>K81=""</formula>
    </cfRule>
  </conditionalFormatting>
  <conditionalFormatting sqref="E81:E88">
    <cfRule type="expression" dxfId="51" priority="68" stopIfTrue="1">
      <formula>$D81=""</formula>
    </cfRule>
    <cfRule type="expression" dxfId="50" priority="69">
      <formula>E81&lt;&gt;""</formula>
    </cfRule>
    <cfRule type="expression" dxfId="49" priority="743">
      <formula>$D81="助言・勧告（自由記載）"</formula>
    </cfRule>
  </conditionalFormatting>
  <conditionalFormatting sqref="B93:B100">
    <cfRule type="expression" dxfId="48" priority="57">
      <formula>B93=""</formula>
    </cfRule>
  </conditionalFormatting>
  <conditionalFormatting sqref="A93:A100 C93:C100">
    <cfRule type="expression" dxfId="47" priority="56">
      <formula>A93=""</formula>
    </cfRule>
  </conditionalFormatting>
  <conditionalFormatting sqref="D93:D100">
    <cfRule type="expression" dxfId="46" priority="55">
      <formula>D93=""</formula>
    </cfRule>
  </conditionalFormatting>
  <conditionalFormatting sqref="K93:L100">
    <cfRule type="expression" dxfId="45" priority="54">
      <formula>K93=""</formula>
    </cfRule>
  </conditionalFormatting>
  <conditionalFormatting sqref="E93:E100">
    <cfRule type="expression" dxfId="44" priority="58" stopIfTrue="1">
      <formula>$D93=""</formula>
    </cfRule>
    <cfRule type="expression" dxfId="43" priority="59">
      <formula>E93&lt;&gt;""</formula>
    </cfRule>
    <cfRule type="expression" dxfId="42" priority="746">
      <formula>$D93="助言・勧告（自由記載）"</formula>
    </cfRule>
  </conditionalFormatting>
  <conditionalFormatting sqref="B105:B112">
    <cfRule type="expression" dxfId="41" priority="47">
      <formula>B105=""</formula>
    </cfRule>
  </conditionalFormatting>
  <conditionalFormatting sqref="A105:A112 C105:C112">
    <cfRule type="expression" dxfId="40" priority="46">
      <formula>A105=""</formula>
    </cfRule>
  </conditionalFormatting>
  <conditionalFormatting sqref="D105:D112">
    <cfRule type="expression" dxfId="39" priority="45">
      <formula>D105=""</formula>
    </cfRule>
  </conditionalFormatting>
  <conditionalFormatting sqref="K105:L112">
    <cfRule type="expression" dxfId="38" priority="44">
      <formula>K105=""</formula>
    </cfRule>
  </conditionalFormatting>
  <conditionalFormatting sqref="E105:E112">
    <cfRule type="expression" dxfId="37" priority="48" stopIfTrue="1">
      <formula>$D105=""</formula>
    </cfRule>
    <cfRule type="expression" dxfId="36" priority="49">
      <formula>E105&lt;&gt;""</formula>
    </cfRule>
    <cfRule type="expression" dxfId="35" priority="749">
      <formula>$D105="助言・勧告（自由記載）"</formula>
    </cfRule>
  </conditionalFormatting>
  <conditionalFormatting sqref="B117:B124">
    <cfRule type="expression" dxfId="34" priority="37">
      <formula>B117=""</formula>
    </cfRule>
  </conditionalFormatting>
  <conditionalFormatting sqref="A117:A124 C117:C124">
    <cfRule type="expression" dxfId="33" priority="36">
      <formula>A117=""</formula>
    </cfRule>
  </conditionalFormatting>
  <conditionalFormatting sqref="D117:D124">
    <cfRule type="expression" dxfId="32" priority="35">
      <formula>D117=""</formula>
    </cfRule>
  </conditionalFormatting>
  <conditionalFormatting sqref="K117:L124">
    <cfRule type="expression" dxfId="31" priority="34">
      <formula>K117=""</formula>
    </cfRule>
  </conditionalFormatting>
  <conditionalFormatting sqref="E117:E124">
    <cfRule type="expression" dxfId="30" priority="38" stopIfTrue="1">
      <formula>$D117=""</formula>
    </cfRule>
    <cfRule type="expression" dxfId="29" priority="39">
      <formula>E117&lt;&gt;""</formula>
    </cfRule>
    <cfRule type="expression" dxfId="28" priority="750">
      <formula>$D117="助言・勧告（自由記載）"</formula>
    </cfRule>
  </conditionalFormatting>
  <conditionalFormatting sqref="K67:L76 A66:D66 A68:I76 A67:J67">
    <cfRule type="expression" dxfId="27" priority="29" stopIfTrue="1">
      <formula>$C$66=""</formula>
    </cfRule>
  </conditionalFormatting>
  <conditionalFormatting sqref="K69:L76 A69:I76">
    <cfRule type="expression" dxfId="26" priority="145" stopIfTrue="1">
      <formula>$D$67="申告すべき利益相反はないことを確認しました。"</formula>
    </cfRule>
  </conditionalFormatting>
  <conditionalFormatting sqref="K81:L88 A81:I88">
    <cfRule type="expression" dxfId="25" priority="24" stopIfTrue="1">
      <formula>$D$79="申告すべき利益相反はないことを確認しました。"</formula>
    </cfRule>
  </conditionalFormatting>
  <conditionalFormatting sqref="D79">
    <cfRule type="expression" dxfId="24" priority="61" stopIfTrue="1">
      <formula>D79=""</formula>
    </cfRule>
  </conditionalFormatting>
  <conditionalFormatting sqref="K81:L88 A78:D78 A80:I88 A79:L79">
    <cfRule type="expression" dxfId="23" priority="23" stopIfTrue="1">
      <formula>$C$78=""</formula>
    </cfRule>
  </conditionalFormatting>
  <conditionalFormatting sqref="K93:L100 A93:I100">
    <cfRule type="expression" dxfId="22" priority="22" stopIfTrue="1">
      <formula>$D$91="申告すべき利益相反はないことを確認しました。"</formula>
    </cfRule>
  </conditionalFormatting>
  <conditionalFormatting sqref="D91">
    <cfRule type="expression" dxfId="21" priority="51" stopIfTrue="1">
      <formula>D91=""</formula>
    </cfRule>
  </conditionalFormatting>
  <conditionalFormatting sqref="K93:L100 A90:D90 A92:I100 A91:L91">
    <cfRule type="expression" dxfId="20" priority="21" stopIfTrue="1">
      <formula>$C$90=""</formula>
    </cfRule>
  </conditionalFormatting>
  <conditionalFormatting sqref="K105:L112 A105:I112">
    <cfRule type="expression" dxfId="19" priority="20" stopIfTrue="1">
      <formula>$D$103="申告すべき利益相反はないことを確認しました。"</formula>
    </cfRule>
  </conditionalFormatting>
  <conditionalFormatting sqref="D103">
    <cfRule type="expression" dxfId="18" priority="41" stopIfTrue="1">
      <formula>D103=""</formula>
    </cfRule>
  </conditionalFormatting>
  <conditionalFormatting sqref="K103:L112 A102:D102 A104:I112 A103:J103">
    <cfRule type="expression" dxfId="17" priority="19" stopIfTrue="1">
      <formula>$C$102=""</formula>
    </cfRule>
  </conditionalFormatting>
  <conditionalFormatting sqref="K117:L124 A117:I124">
    <cfRule type="expression" dxfId="16" priority="18" stopIfTrue="1">
      <formula>$D$115="申告すべき利益相反はないことを確認しました。"</formula>
    </cfRule>
  </conditionalFormatting>
  <conditionalFormatting sqref="D115">
    <cfRule type="expression" dxfId="15" priority="32" stopIfTrue="1">
      <formula>D115=""</formula>
    </cfRule>
  </conditionalFormatting>
  <conditionalFormatting sqref="K117:L124 A114:D114 A116:I124 A115:L115">
    <cfRule type="expression" dxfId="14" priority="17" stopIfTrue="1">
      <formula>$C$114=""</formula>
    </cfRule>
  </conditionalFormatting>
  <conditionalFormatting sqref="C66:D66">
    <cfRule type="expression" dxfId="13" priority="16" stopIfTrue="1">
      <formula>$C$66=""</formula>
    </cfRule>
  </conditionalFormatting>
  <conditionalFormatting sqref="C78:D78">
    <cfRule type="expression" dxfId="12" priority="15" stopIfTrue="1">
      <formula>$C$78=""</formula>
    </cfRule>
  </conditionalFormatting>
  <conditionalFormatting sqref="C90:D90">
    <cfRule type="expression" dxfId="11" priority="14" stopIfTrue="1">
      <formula>$C$90=""</formula>
    </cfRule>
  </conditionalFormatting>
  <conditionalFormatting sqref="C102:D102">
    <cfRule type="expression" dxfId="10" priority="13" stopIfTrue="1">
      <formula>$C$102=""</formula>
    </cfRule>
  </conditionalFormatting>
  <conditionalFormatting sqref="C114:D114">
    <cfRule type="expression" dxfId="9" priority="12" stopIfTrue="1">
      <formula>$C$114=""</formula>
    </cfRule>
  </conditionalFormatting>
  <conditionalFormatting sqref="J3:J4 J6">
    <cfRule type="expression" dxfId="8" priority="10">
      <formula>J3=""</formula>
    </cfRule>
  </conditionalFormatting>
  <conditionalFormatting sqref="E22 E31 E40 E49 E58">
    <cfRule type="expression" dxfId="7" priority="221" stopIfTrue="1">
      <formula>E22="法32条に基づく必要な契約を締結する予定はない"</formula>
    </cfRule>
  </conditionalFormatting>
  <conditionalFormatting sqref="F19 F28 F37 F46 F55">
    <cfRule type="expression" dxfId="6" priority="220" stopIfTrue="1">
      <formula>F19="！違反です。基準2に従い法第32条に基づき必要な契約を締結する必要があります！"</formula>
    </cfRule>
  </conditionalFormatting>
  <conditionalFormatting sqref="E27 E36 E45 E54 E63">
    <cfRule type="expression" dxfId="5" priority="106" stopIfTrue="1">
      <formula>E27="データ管理又は統計・解析以外に関与あり"</formula>
    </cfRule>
  </conditionalFormatting>
  <conditionalFormatting sqref="F26 F35 F44 F53 F61:J62">
    <cfRule type="expression" dxfId="4" priority="8" stopIfTrue="1">
      <formula>F26="！違反です。基準8に従い対象薬剤製薬企業等の在籍者はデータ管理、統計・解析以外の特定役務には従事させることができません！"</formula>
    </cfRule>
  </conditionalFormatting>
  <conditionalFormatting sqref="K80:L80">
    <cfRule type="expression" dxfId="3" priority="5" stopIfTrue="1">
      <formula>$C$66=""</formula>
    </cfRule>
  </conditionalFormatting>
  <conditionalFormatting sqref="K92:L92">
    <cfRule type="expression" dxfId="2" priority="4" stopIfTrue="1">
      <formula>$C$66=""</formula>
    </cfRule>
  </conditionalFormatting>
  <conditionalFormatting sqref="K116:L116">
    <cfRule type="expression" dxfId="1" priority="3" stopIfTrue="1">
      <formula>$C$102=""</formula>
    </cfRule>
  </conditionalFormatting>
  <conditionalFormatting sqref="J5:K5">
    <cfRule type="expression" dxfId="0" priority="1"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4" bottom="0.15748031496062992" header="0.31496062992125984" footer="0.31496062992125984"/>
  <pageSetup paperSize="8" scale="41" fitToHeight="0" orientation="portrait" r:id="rId1"/>
  <headerFooter alignWithMargins="0"/>
  <rowBreaks count="1" manualBreakCount="1">
    <brk id="6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C4"/>
  <sheetViews>
    <sheetView zoomScaleNormal="100" workbookViewId="0">
      <selection activeCell="E22" sqref="E22"/>
    </sheetView>
  </sheetViews>
  <sheetFormatPr defaultRowHeight="13.5"/>
  <cols>
    <col min="3" max="3" width="86.25" customWidth="1"/>
  </cols>
  <sheetData>
    <row r="3" spans="2:3">
      <c r="B3" s="268" t="s">
        <v>245</v>
      </c>
      <c r="C3" s="268" t="s">
        <v>246</v>
      </c>
    </row>
    <row r="4" spans="2:3" ht="70.5" customHeight="1">
      <c r="B4" s="269" t="s">
        <v>248</v>
      </c>
      <c r="C4" s="267" t="s">
        <v>247</v>
      </c>
    </row>
  </sheetData>
  <phoneticPr fontId="40"/>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0"/>
  <sheetViews>
    <sheetView workbookViewId="0">
      <selection activeCell="B7" sqref="B7"/>
    </sheetView>
  </sheetViews>
  <sheetFormatPr defaultColWidth="8.875" defaultRowHeight="16.5"/>
  <cols>
    <col min="1" max="1" width="25.625" style="24" customWidth="1"/>
    <col min="2" max="2" width="140.625" style="24" customWidth="1"/>
    <col min="3" max="5" width="8.875" style="24"/>
    <col min="6" max="6" width="13.125" style="24" customWidth="1"/>
    <col min="7" max="7" width="16.25" style="24" customWidth="1"/>
    <col min="8" max="8" width="13.125" style="24" customWidth="1"/>
    <col min="9" max="9" width="80.125" style="25" customWidth="1"/>
    <col min="10" max="16384" width="8.875" style="24"/>
  </cols>
  <sheetData>
    <row r="1" spans="1:9"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t="str">
        <f>IF(様式B!F10="","",様式B!F10)</f>
        <v/>
      </c>
      <c r="G3" s="31" t="str">
        <f>IF(様式B!F10="","",様式B!F10)</f>
        <v/>
      </c>
      <c r="H3" s="198" t="str">
        <f>IF(様式B!H10="","",様式B!H10)</f>
        <v/>
      </c>
      <c r="I3" s="32" t="str">
        <f>IF(様式B!I10="","",様式B!I10)</f>
        <v/>
      </c>
    </row>
    <row r="4" spans="1:9" ht="29.25" customHeight="1">
      <c r="A4" s="30" t="s">
        <v>37</v>
      </c>
      <c r="B4" s="205" t="s">
        <v>145</v>
      </c>
      <c r="D4" s="24">
        <v>13</v>
      </c>
      <c r="E4" s="33"/>
      <c r="F4" s="34" t="str">
        <f>IF(様式B!F11="","",様式B!F11)</f>
        <v/>
      </c>
      <c r="G4" s="34" t="str">
        <f>IF(様式B!F11="","",様式B!F11)</f>
        <v/>
      </c>
      <c r="H4" s="199" t="str">
        <f>IF(様式B!H11="","",様式B!H11)</f>
        <v/>
      </c>
      <c r="I4" s="35" t="str">
        <f>IF(様式B!I11="","",様式B!I11)</f>
        <v/>
      </c>
    </row>
    <row r="5" spans="1:9" ht="29.25" customHeight="1">
      <c r="A5" s="30" t="s">
        <v>49</v>
      </c>
      <c r="B5" s="205" t="s">
        <v>146</v>
      </c>
      <c r="D5" s="24">
        <v>14</v>
      </c>
      <c r="E5" s="33"/>
      <c r="F5" s="34" t="str">
        <f>IF(様式B!F12="","",様式B!F12)</f>
        <v/>
      </c>
      <c r="G5" s="34" t="str">
        <f>IF(様式B!F12="","",様式B!F12)</f>
        <v/>
      </c>
      <c r="H5" s="199" t="str">
        <f>IF(様式B!H12="","",様式B!H12)</f>
        <v/>
      </c>
      <c r="I5" s="35" t="str">
        <f>IF(様式B!I12="","",様式B!I12)</f>
        <v/>
      </c>
    </row>
    <row r="6" spans="1:9" ht="29.25" customHeight="1">
      <c r="A6" s="30" t="s">
        <v>156</v>
      </c>
      <c r="B6" s="205" t="s">
        <v>148</v>
      </c>
      <c r="D6" s="24">
        <v>15</v>
      </c>
      <c r="E6" s="33"/>
      <c r="F6" s="34" t="str">
        <f>IF(様式B!F13="","",様式B!F13)</f>
        <v/>
      </c>
      <c r="G6" s="34" t="str">
        <f>IF(様式B!F13="","",様式B!F13)</f>
        <v/>
      </c>
      <c r="H6" s="199" t="str">
        <f>IF(様式B!H13="","",様式B!H13)</f>
        <v/>
      </c>
      <c r="I6" s="35" t="str">
        <f>IF(様式B!I13="","",様式B!I13)</f>
        <v/>
      </c>
    </row>
    <row r="7" spans="1:9" ht="29.25" customHeight="1" thickBot="1">
      <c r="A7" s="211" t="s">
        <v>50</v>
      </c>
      <c r="B7" s="216" t="s">
        <v>225</v>
      </c>
      <c r="D7" s="24">
        <v>15</v>
      </c>
      <c r="E7" s="38"/>
      <c r="F7" s="39" t="str">
        <f>IF(様式B!F14="","",様式B!F14)</f>
        <v/>
      </c>
      <c r="G7" s="39" t="str">
        <f>IF(様式B!F14="","",様式B!F14)</f>
        <v/>
      </c>
      <c r="H7" s="200" t="str">
        <f>IF(様式B!H14="","",様式B!H14)</f>
        <v/>
      </c>
      <c r="I7" s="40" t="str">
        <f>IF(様式B!I14="","",様式B!I14)</f>
        <v/>
      </c>
    </row>
    <row r="8" spans="1:9" ht="29.25" customHeight="1">
      <c r="A8" s="30"/>
      <c r="B8" s="205"/>
      <c r="D8" s="24">
        <v>16</v>
      </c>
      <c r="E8" s="27" t="s">
        <v>39</v>
      </c>
      <c r="F8" s="31" t="str">
        <f>IF(様式B!F15="","",様式B!F15)</f>
        <v/>
      </c>
      <c r="G8" s="31" t="str">
        <f>F8&amp;1</f>
        <v>1</v>
      </c>
      <c r="H8" s="198" t="str">
        <f>IF(様式B!H15="","",様式B!H15)</f>
        <v/>
      </c>
      <c r="I8" s="32" t="str">
        <f>IF(様式B!I15="","",様式B!I15)</f>
        <v/>
      </c>
    </row>
    <row r="9" spans="1:9" ht="29.25" customHeight="1">
      <c r="A9" s="36"/>
      <c r="B9" s="37"/>
      <c r="E9" s="33"/>
      <c r="F9" s="195"/>
      <c r="G9" s="195" t="str">
        <f>F8&amp;2</f>
        <v>2</v>
      </c>
      <c r="H9" s="199" t="str">
        <f>IF(様式B!H16="","",様式B!H16)</f>
        <v/>
      </c>
      <c r="I9" s="35" t="str">
        <f>IF(様式B!I16="","",様式B!I16)</f>
        <v/>
      </c>
    </row>
    <row r="10" spans="1:9" ht="29.25" customHeight="1">
      <c r="A10" s="26" t="s">
        <v>38</v>
      </c>
      <c r="B10" s="41"/>
      <c r="E10" s="33"/>
      <c r="F10" s="195"/>
      <c r="G10" s="195" t="str">
        <f>F8&amp;3</f>
        <v>3</v>
      </c>
      <c r="H10" s="199" t="str">
        <f>IF(様式B!H17="","",様式B!H17)</f>
        <v/>
      </c>
      <c r="I10" s="35" t="str">
        <f>IF(様式B!I17="","",様式B!I17)</f>
        <v/>
      </c>
    </row>
    <row r="11" spans="1:9" ht="29.25" customHeight="1">
      <c r="A11" s="42" t="s">
        <v>40</v>
      </c>
      <c r="B11" s="205" t="s">
        <v>147</v>
      </c>
      <c r="E11" s="33"/>
      <c r="F11" s="195"/>
      <c r="G11" s="195" t="str">
        <f>F8&amp;4</f>
        <v>4</v>
      </c>
      <c r="H11" s="199" t="str">
        <f>IF(様式B!H18="","",様式B!H18)</f>
        <v/>
      </c>
      <c r="I11" s="35" t="str">
        <f>IF(様式B!I18="","",様式B!I18)</f>
        <v/>
      </c>
    </row>
    <row r="12" spans="1:9">
      <c r="A12" s="42" t="s">
        <v>169</v>
      </c>
      <c r="B12" s="206" t="s">
        <v>149</v>
      </c>
      <c r="E12" s="33"/>
      <c r="F12" s="34" t="str">
        <f>IF(様式B!F19="","",様式B!F19)</f>
        <v/>
      </c>
      <c r="G12" s="34" t="str">
        <f>F12&amp;1</f>
        <v>1</v>
      </c>
      <c r="H12" s="199" t="str">
        <f>IF(様式B!H19="","",様式B!H19)</f>
        <v/>
      </c>
      <c r="I12" s="35" t="str">
        <f>IF(様式B!I19="","",様式B!I19)</f>
        <v/>
      </c>
    </row>
    <row r="13" spans="1:9" ht="29.25" customHeight="1">
      <c r="A13" s="42" t="s">
        <v>41</v>
      </c>
      <c r="B13" s="206" t="s">
        <v>150</v>
      </c>
      <c r="E13" s="33"/>
      <c r="F13" s="195"/>
      <c r="G13" s="195" t="str">
        <f>F12&amp;2</f>
        <v>2</v>
      </c>
      <c r="H13" s="199" t="str">
        <f>IF(様式B!H20="","",様式B!H20)</f>
        <v/>
      </c>
      <c r="I13" s="35" t="str">
        <f>IF(様式B!I20="","",様式B!I20)</f>
        <v/>
      </c>
    </row>
    <row r="14" spans="1:9" ht="29.25" customHeight="1">
      <c r="A14" s="42" t="s">
        <v>43</v>
      </c>
      <c r="B14" s="206" t="s">
        <v>151</v>
      </c>
      <c r="E14" s="33"/>
      <c r="F14" s="195"/>
      <c r="G14" s="195" t="str">
        <f>F12&amp;3</f>
        <v>3</v>
      </c>
      <c r="H14" s="199" t="str">
        <f>IF(様式B!H21="","",様式B!H21)</f>
        <v/>
      </c>
      <c r="I14" s="35" t="str">
        <f>IF(様式B!I21="","",様式B!I21)</f>
        <v/>
      </c>
    </row>
    <row r="15" spans="1:9" ht="27" customHeight="1">
      <c r="A15" s="43" t="s">
        <v>44</v>
      </c>
      <c r="B15" s="43" t="s">
        <v>45</v>
      </c>
      <c r="E15" s="33"/>
      <c r="F15" s="195"/>
      <c r="G15" s="195" t="str">
        <f>F12&amp;4</f>
        <v>4</v>
      </c>
      <c r="H15" s="199" t="str">
        <f>IF(様式B!H22="","",様式B!H22)</f>
        <v/>
      </c>
      <c r="I15" s="35" t="str">
        <f>IF(様式B!I22="","",様式B!I22)</f>
        <v/>
      </c>
    </row>
    <row r="16" spans="1:9" ht="27" customHeight="1">
      <c r="E16" s="33"/>
      <c r="F16" s="34" t="str">
        <f>IF(様式B!F23="","",様式B!F23)</f>
        <v/>
      </c>
      <c r="G16" s="34" t="str">
        <f>F16&amp;1</f>
        <v>1</v>
      </c>
      <c r="H16" s="199" t="str">
        <f>IF(様式B!H23="","",様式B!H23)</f>
        <v/>
      </c>
      <c r="I16" s="35" t="str">
        <f>IF(様式B!I23="","",様式B!I23)</f>
        <v/>
      </c>
    </row>
    <row r="17" spans="1:9" ht="27" customHeight="1">
      <c r="E17" s="33"/>
      <c r="F17" s="195"/>
      <c r="G17" s="195" t="str">
        <f>F16&amp;2</f>
        <v>2</v>
      </c>
      <c r="H17" s="199" t="str">
        <f>IF(様式B!H24="","",様式B!H24)</f>
        <v/>
      </c>
      <c r="I17" s="35" t="str">
        <f>IF(様式B!I24="","",様式B!I24)</f>
        <v/>
      </c>
    </row>
    <row r="18" spans="1:9" ht="27" customHeight="1">
      <c r="B18" s="44"/>
      <c r="D18" s="24">
        <v>17</v>
      </c>
      <c r="E18" s="33"/>
      <c r="F18" s="195"/>
      <c r="G18" s="195" t="str">
        <f>F16&amp;3</f>
        <v>3</v>
      </c>
      <c r="H18" s="199" t="str">
        <f>IF(様式B!H25="","",様式B!H25)</f>
        <v/>
      </c>
      <c r="I18" s="35" t="str">
        <f>IF(様式B!I25="","",様式B!I25)</f>
        <v/>
      </c>
    </row>
    <row r="19" spans="1:9" ht="27" customHeight="1" thickBot="1">
      <c r="B19" s="44"/>
      <c r="D19" s="24">
        <v>21</v>
      </c>
      <c r="E19" s="38"/>
      <c r="F19" s="196"/>
      <c r="G19" s="196" t="str">
        <f>F16&amp;4</f>
        <v>4</v>
      </c>
      <c r="H19" s="200" t="str">
        <f>IF(様式B!H26="","",様式B!H26)</f>
        <v/>
      </c>
      <c r="I19" s="40" t="str">
        <f>IF(様式B!I26="","",様式B!I26)</f>
        <v/>
      </c>
    </row>
    <row r="20" spans="1:9" ht="27" customHeight="1">
      <c r="D20" s="24">
        <v>25</v>
      </c>
      <c r="E20" s="27" t="s">
        <v>42</v>
      </c>
      <c r="F20" s="31" t="str">
        <f>IF(様式B!F27="","",様式B!F27)</f>
        <v/>
      </c>
      <c r="G20" s="31" t="str">
        <f>IF(様式B!F27="","",様式B!F27)</f>
        <v/>
      </c>
      <c r="H20" s="198" t="str">
        <f>IF(様式B!H27="","",様式B!H27)</f>
        <v/>
      </c>
      <c r="I20" s="32" t="str">
        <f>IF(様式B!I27="","",様式B!I27)</f>
        <v/>
      </c>
    </row>
    <row r="21" spans="1:9" ht="27" customHeight="1">
      <c r="A21" s="24" t="s">
        <v>48</v>
      </c>
      <c r="D21" s="24">
        <v>29</v>
      </c>
      <c r="E21" s="33"/>
      <c r="F21" s="34" t="str">
        <f>IF(様式B!F28="","",様式B!F28)</f>
        <v/>
      </c>
      <c r="G21" s="34" t="str">
        <f>IF(様式B!F28="","",様式B!F28)</f>
        <v/>
      </c>
      <c r="H21" s="199" t="str">
        <f>IF(様式B!H28="","",様式B!H28)</f>
        <v/>
      </c>
      <c r="I21" s="35" t="str">
        <f>IF(様式B!I28="","",様式B!I28)</f>
        <v/>
      </c>
    </row>
    <row r="22" spans="1:9" ht="27" customHeight="1" thickBot="1">
      <c r="A22" s="45" t="str">
        <f>IF(様式B!F10="","",様式B!F10)</f>
        <v/>
      </c>
      <c r="D22" s="24">
        <v>31</v>
      </c>
      <c r="E22" s="38"/>
      <c r="F22" s="39" t="str">
        <f>IF(様式B!F29="","",様式B!F29)</f>
        <v/>
      </c>
      <c r="G22" s="39" t="str">
        <f>IF(様式B!F29="","",様式B!F29)</f>
        <v/>
      </c>
      <c r="H22" s="200" t="str">
        <f>IF(様式B!H29="","",様式B!H29)</f>
        <v/>
      </c>
      <c r="I22" s="40" t="str">
        <f>IF(様式B!I29="","",様式B!I29)</f>
        <v/>
      </c>
    </row>
    <row r="23" spans="1:9" ht="27" customHeight="1">
      <c r="A23" s="45" t="str">
        <f>IF(様式B!F11="","",様式B!F11)</f>
        <v/>
      </c>
      <c r="D23" s="24">
        <v>33</v>
      </c>
      <c r="E23" s="27" t="s">
        <v>46</v>
      </c>
      <c r="F23" s="31" t="str">
        <f>IF(様式B!F30="","",様式B!F30)</f>
        <v/>
      </c>
      <c r="G23" s="31" t="str">
        <f>F23&amp;1</f>
        <v>1</v>
      </c>
      <c r="H23" s="198" t="str">
        <f>IF(様式B!H30="","",様式B!H30)</f>
        <v/>
      </c>
      <c r="I23" s="32" t="str">
        <f>IF(様式B!I30="","",様式B!I30)</f>
        <v/>
      </c>
    </row>
    <row r="24" spans="1:9" ht="27" customHeight="1">
      <c r="A24" s="45" t="str">
        <f>IF(様式B!F12="","",様式B!F12)</f>
        <v/>
      </c>
      <c r="E24" s="33"/>
      <c r="F24" s="197"/>
      <c r="G24" s="197" t="str">
        <f>F23&amp;2</f>
        <v>2</v>
      </c>
      <c r="H24" s="201" t="str">
        <f>IF(様式B!H31="","",様式B!H31)</f>
        <v/>
      </c>
      <c r="I24" s="194" t="str">
        <f>IF(様式B!I31="","",様式B!I31)</f>
        <v/>
      </c>
    </row>
    <row r="25" spans="1:9" ht="27" customHeight="1">
      <c r="A25" s="45" t="str">
        <f>IF(様式B!F13="","",様式B!F13)</f>
        <v/>
      </c>
      <c r="E25" s="33"/>
      <c r="F25" s="193" t="str">
        <f>IF(様式B!F32="","",様式B!F32)</f>
        <v/>
      </c>
      <c r="G25" s="193" t="str">
        <f>F25&amp;1</f>
        <v>1</v>
      </c>
      <c r="H25" s="201" t="str">
        <f>IF(様式B!H32="","",様式B!H32)</f>
        <v/>
      </c>
      <c r="I25" s="194" t="str">
        <f>IF(様式B!I32="","",様式B!I32)</f>
        <v/>
      </c>
    </row>
    <row r="26" spans="1:9" ht="27" customHeight="1">
      <c r="A26" s="45" t="str">
        <f>IF(様式B!F14="","",様式B!F14)</f>
        <v/>
      </c>
      <c r="E26" s="33"/>
      <c r="F26" s="197"/>
      <c r="G26" s="197" t="str">
        <f>F25&amp;2</f>
        <v>2</v>
      </c>
      <c r="H26" s="201" t="str">
        <f>IF(様式B!H33="","",様式B!H33)</f>
        <v/>
      </c>
      <c r="I26" s="194" t="str">
        <f>IF(様式B!I33="","",様式B!I33)</f>
        <v/>
      </c>
    </row>
    <row r="27" spans="1:9" ht="27" customHeight="1">
      <c r="A27" s="204"/>
      <c r="D27" s="24">
        <v>35</v>
      </c>
      <c r="E27" s="33"/>
      <c r="F27" s="34" t="str">
        <f>IF(様式B!F34="","",様式B!F34)</f>
        <v/>
      </c>
      <c r="G27" s="34" t="str">
        <f>F27&amp;1</f>
        <v>1</v>
      </c>
      <c r="H27" s="199" t="str">
        <f>IF(様式B!H34="","",様式B!H34)</f>
        <v/>
      </c>
      <c r="I27" s="35" t="str">
        <f>IF(様式B!I34="","",様式B!I34)</f>
        <v/>
      </c>
    </row>
    <row r="28" spans="1:9" ht="27" customHeight="1" thickBot="1">
      <c r="A28" s="26"/>
      <c r="D28" s="24">
        <v>38</v>
      </c>
      <c r="E28" s="38"/>
      <c r="F28" s="196"/>
      <c r="G28" s="196" t="str">
        <f>F27&amp;2</f>
        <v>2</v>
      </c>
      <c r="H28" s="200" t="str">
        <f>IF(様式B!H35="","",様式B!H35)</f>
        <v/>
      </c>
      <c r="I28" s="40" t="str">
        <f>IF(様式B!I35="","",様式B!I35)</f>
        <v/>
      </c>
    </row>
    <row r="29" spans="1:9" ht="27" customHeight="1">
      <c r="A29" s="26"/>
      <c r="D29" s="24">
        <v>41</v>
      </c>
      <c r="E29" s="27" t="s">
        <v>47</v>
      </c>
      <c r="F29" s="31" t="str">
        <f>IF(様式B!F36="","",様式B!F36)</f>
        <v/>
      </c>
      <c r="G29" s="31" t="str">
        <f>F29&amp;1</f>
        <v>1</v>
      </c>
      <c r="H29" s="198" t="str">
        <f>IF(様式B!H36="","",様式B!H36)</f>
        <v/>
      </c>
      <c r="I29" s="32" t="str">
        <f>IF(様式B!I36="","",様式B!I36)</f>
        <v/>
      </c>
    </row>
    <row r="30" spans="1:9" ht="27" customHeight="1">
      <c r="A30" s="26"/>
      <c r="E30" s="33"/>
      <c r="F30" s="197"/>
      <c r="G30" s="197" t="str">
        <f>F29&amp;2</f>
        <v>2</v>
      </c>
      <c r="H30" s="201" t="str">
        <f>IF(様式B!H37="","",様式B!H37)</f>
        <v/>
      </c>
      <c r="I30" s="194" t="str">
        <f>IF(様式B!I37="","",様式B!I37)</f>
        <v/>
      </c>
    </row>
    <row r="31" spans="1:9" ht="27" customHeight="1">
      <c r="A31" s="26"/>
      <c r="E31" s="33"/>
      <c r="F31" s="193" t="str">
        <f>IF(様式B!F38="","",様式B!F38)</f>
        <v/>
      </c>
      <c r="G31" s="193" t="str">
        <f>F31&amp;1</f>
        <v>1</v>
      </c>
      <c r="H31" s="201" t="str">
        <f>IF(様式B!H38="","",様式B!H38)</f>
        <v/>
      </c>
      <c r="I31" s="194" t="str">
        <f>IF(様式B!I38="","",様式B!I38)</f>
        <v/>
      </c>
    </row>
    <row r="32" spans="1:9" ht="27" customHeight="1">
      <c r="A32" s="26"/>
      <c r="E32" s="33"/>
      <c r="F32" s="197"/>
      <c r="G32" s="197" t="str">
        <f>F31&amp;2</f>
        <v>2</v>
      </c>
      <c r="H32" s="201" t="str">
        <f>IF(様式B!H39="","",様式B!H39)</f>
        <v/>
      </c>
      <c r="I32" s="194" t="str">
        <f>IF(様式B!I39="","",様式B!I39)</f>
        <v/>
      </c>
    </row>
    <row r="33" spans="1:9" ht="27" customHeight="1">
      <c r="A33" s="26"/>
      <c r="D33" s="24">
        <v>44</v>
      </c>
      <c r="E33" s="33"/>
      <c r="F33" s="34" t="str">
        <f>IF(様式B!F40="","",様式B!F40)</f>
        <v/>
      </c>
      <c r="G33" s="34" t="str">
        <f>F33&amp;1</f>
        <v>1</v>
      </c>
      <c r="H33" s="199" t="str">
        <f>IF(様式B!H40="","",様式B!H40)</f>
        <v/>
      </c>
      <c r="I33" s="35" t="str">
        <f>IF(様式B!I40="","",様式B!I40)</f>
        <v/>
      </c>
    </row>
    <row r="34" spans="1:9" ht="27" customHeight="1" thickBot="1">
      <c r="A34" s="26"/>
      <c r="D34" s="24">
        <v>47</v>
      </c>
      <c r="E34" s="38"/>
      <c r="F34" s="196"/>
      <c r="G34" s="196" t="str">
        <f>F33&amp;2</f>
        <v>2</v>
      </c>
      <c r="H34" s="200" t="str">
        <f>IF(様式B!H41="","",様式B!H41)</f>
        <v/>
      </c>
      <c r="I34" s="40" t="str">
        <f>IF(様式B!I41="","",様式B!I41)</f>
        <v/>
      </c>
    </row>
    <row r="35" spans="1:9" ht="27" customHeight="1">
      <c r="A35" s="26"/>
      <c r="D35" s="24">
        <v>50</v>
      </c>
    </row>
    <row r="36" spans="1:9" ht="27" customHeight="1">
      <c r="A36" s="26"/>
    </row>
    <row r="37" spans="1:9">
      <c r="A37" s="26"/>
    </row>
    <row r="38" spans="1:9">
      <c r="A38" s="26"/>
    </row>
    <row r="39" spans="1:9">
      <c r="A39" s="26"/>
    </row>
    <row r="40" spans="1:9">
      <c r="A40" s="26"/>
    </row>
  </sheetData>
  <sheetProtection formatCells="0" selectLockedCells="1"/>
  <phoneticPr fontId="3"/>
  <pageMargins left="0.7" right="0.7" top="0.75" bottom="0.75" header="0.3" footer="0.3"/>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様式A</vt:lpstr>
      <vt:lpstr>様式B</vt:lpstr>
      <vt:lpstr>様式C_研究責任医師</vt:lpstr>
      <vt:lpstr>様式C_研究分担医師等</vt:lpstr>
      <vt:lpstr>様式D_研究責任医師</vt:lpstr>
      <vt:lpstr>様式D_研究分担医師等</vt:lpstr>
      <vt:lpstr>様式E</vt:lpstr>
      <vt:lpstr>ver履歴</vt:lpstr>
      <vt:lpstr>使用不可_選択肢</vt:lpstr>
      <vt:lpstr>様式A!Print_Area</vt:lpstr>
      <vt:lpstr>様式C_研究責任医師!Print_Area</vt:lpstr>
      <vt:lpstr>様式C_研究分担医師等!Print_Area</vt:lpstr>
      <vt:lpstr>様式D_研究責任医師!Print_Area</vt:lpstr>
      <vt:lpstr>様式D_研究分担医師等!Print_Area</vt:lpstr>
      <vt:lpstr>様式E!Print_Area</vt:lpstr>
      <vt:lpstr>管計2</vt:lpstr>
      <vt:lpstr>管計3</vt:lpstr>
      <vt:lpstr>管計4</vt:lpstr>
      <vt:lpstr>管計5</vt:lpstr>
      <vt:lpstr>管理計画Q1</vt:lpstr>
      <vt:lpstr>管理計画Q2</vt:lpstr>
      <vt:lpstr>管理計画Q3</vt:lpstr>
      <vt:lpstr>管理計画Q4</vt:lpstr>
      <vt:lpstr>管理計画Q5</vt:lpstr>
      <vt:lpstr>基準選択肢B</vt:lpstr>
      <vt:lpstr>基準選択肢C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chizai-19</dc:creator>
  <cp:lastModifiedBy>群馬大臨床試験部</cp:lastModifiedBy>
  <cp:lastPrinted>2018-11-02T02:10:53Z</cp:lastPrinted>
  <dcterms:created xsi:type="dcterms:W3CDTF">2018-08-10T01:57:42Z</dcterms:created>
  <dcterms:modified xsi:type="dcterms:W3CDTF">2019-07-04T05:43:19Z</dcterms:modified>
</cp:coreProperties>
</file>